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4"/>
  </bookViews>
  <sheets>
    <sheet name="1" sheetId="1" r:id="rId1"/>
    <sheet name="2" sheetId="2" r:id="rId2"/>
    <sheet name="3" sheetId="3" r:id="rId3"/>
    <sheet name="4" sheetId="6" r:id="rId4"/>
    <sheet name="Всего" sheetId="4" r:id="rId5"/>
    <sheet name="Лист1" sheetId="5" r:id="rId6"/>
  </sheets>
  <calcPr calcId="124519" calcOnSave="0"/>
</workbook>
</file>

<file path=xl/calcChain.xml><?xml version="1.0" encoding="utf-8"?>
<calcChain xmlns="http://schemas.openxmlformats.org/spreadsheetml/2006/main">
  <c r="I6" i="4"/>
  <c r="I5"/>
  <c r="B8"/>
  <c r="H27" i="2"/>
  <c r="H18"/>
  <c r="I22"/>
  <c r="H22"/>
  <c r="H34"/>
  <c r="H5"/>
  <c r="H37"/>
  <c r="H15"/>
  <c r="H28"/>
  <c r="I23" i="1"/>
  <c r="I5"/>
  <c r="P37" i="2"/>
  <c r="N37"/>
  <c r="L37"/>
  <c r="J37"/>
  <c r="W8" i="4"/>
  <c r="U8"/>
  <c r="W7"/>
  <c r="U7"/>
  <c r="W5"/>
  <c r="U5"/>
  <c r="T8"/>
  <c r="R8"/>
  <c r="T7"/>
  <c r="R7"/>
  <c r="T5"/>
  <c r="R5"/>
  <c r="Q8"/>
  <c r="O8"/>
  <c r="Q5"/>
  <c r="P5"/>
  <c r="P9" s="1"/>
  <c r="N8"/>
  <c r="L8"/>
  <c r="K8"/>
  <c r="H8"/>
  <c r="F5"/>
  <c r="D8"/>
  <c r="E8"/>
  <c r="D5"/>
  <c r="S9"/>
  <c r="V9"/>
  <c r="D6" i="6"/>
  <c r="E6"/>
  <c r="F6"/>
  <c r="G6"/>
  <c r="H6"/>
  <c r="I8" i="4" s="1"/>
  <c r="I6" i="6"/>
  <c r="J6"/>
  <c r="K6"/>
  <c r="L6"/>
  <c r="M6"/>
  <c r="N6"/>
  <c r="O6"/>
  <c r="P6"/>
  <c r="Q6"/>
  <c r="C6"/>
  <c r="X8" i="4" l="1"/>
  <c r="G27" i="1"/>
  <c r="H27"/>
  <c r="F27"/>
  <c r="F30" s="1"/>
  <c r="J40" i="2" l="1"/>
  <c r="K8"/>
  <c r="G11"/>
  <c r="G8"/>
  <c r="F8"/>
  <c r="D8"/>
  <c r="E8"/>
  <c r="C8"/>
  <c r="E5"/>
  <c r="D5"/>
  <c r="C5"/>
  <c r="G5"/>
  <c r="F5"/>
  <c r="F40" s="1"/>
  <c r="H16"/>
  <c r="H40" s="1"/>
  <c r="G16"/>
  <c r="F16"/>
  <c r="E16"/>
  <c r="D16"/>
  <c r="P40"/>
  <c r="U6" i="4" s="1"/>
  <c r="U9" s="1"/>
  <c r="N40" i="2"/>
  <c r="R6" i="4" s="1"/>
  <c r="R9" s="1"/>
  <c r="L40" i="2"/>
  <c r="O6" i="4" s="1"/>
  <c r="L20" i="1" l="1"/>
  <c r="P20"/>
  <c r="P30" s="1"/>
  <c r="J20"/>
  <c r="K20"/>
  <c r="M20"/>
  <c r="N20"/>
  <c r="O20"/>
  <c r="Q20"/>
  <c r="R20"/>
  <c r="S20"/>
  <c r="T20"/>
  <c r="U20"/>
  <c r="I20"/>
  <c r="H5"/>
  <c r="F14" i="2"/>
  <c r="F24" i="1"/>
  <c r="U6" i="5"/>
  <c r="U5"/>
  <c r="M5" i="1"/>
  <c r="J5"/>
  <c r="G20"/>
  <c r="G5"/>
  <c r="X6" i="5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C23" i="1"/>
  <c r="C12"/>
  <c r="C5" s="1"/>
  <c r="C11" i="2"/>
  <c r="C12"/>
  <c r="M30" i="1" l="1"/>
  <c r="M5" i="4" s="1"/>
  <c r="M9" s="1"/>
  <c r="U8" i="5"/>
  <c r="J30" i="1"/>
  <c r="J5" i="4" s="1"/>
  <c r="J9" s="1"/>
  <c r="G30" i="1"/>
  <c r="G5" i="4" s="1"/>
  <c r="G9" s="1"/>
  <c r="V8" i="5"/>
  <c r="X8"/>
  <c r="B8"/>
  <c r="W8"/>
  <c r="Q9" i="3"/>
  <c r="P9"/>
  <c r="Q6"/>
  <c r="Q11" s="1"/>
  <c r="P6"/>
  <c r="O9"/>
  <c r="N9"/>
  <c r="O6"/>
  <c r="O11" s="1"/>
  <c r="N6"/>
  <c r="M9"/>
  <c r="L9"/>
  <c r="M6"/>
  <c r="M11" s="1"/>
  <c r="Q7" i="4" s="1"/>
  <c r="K9" i="3"/>
  <c r="J9"/>
  <c r="K6"/>
  <c r="K11" s="1"/>
  <c r="N7" i="4" s="1"/>
  <c r="Q18" i="2"/>
  <c r="Q8"/>
  <c r="Q5"/>
  <c r="Q40" s="1"/>
  <c r="W6" i="4" s="1"/>
  <c r="W9" s="1"/>
  <c r="U10" s="1"/>
  <c r="O18" i="2"/>
  <c r="O8"/>
  <c r="O5"/>
  <c r="M18"/>
  <c r="M8"/>
  <c r="M5"/>
  <c r="K18"/>
  <c r="K5"/>
  <c r="K40" s="1"/>
  <c r="T30" i="1"/>
  <c r="U5"/>
  <c r="R30"/>
  <c r="S5"/>
  <c r="O30"/>
  <c r="O5" i="4" s="1"/>
  <c r="O9" s="1"/>
  <c r="Q5" i="1"/>
  <c r="L30"/>
  <c r="L5" i="4" s="1"/>
  <c r="N5" i="1"/>
  <c r="D9" i="3"/>
  <c r="E9"/>
  <c r="E11" s="1"/>
  <c r="E7" i="4" s="1"/>
  <c r="F9" i="3"/>
  <c r="G9"/>
  <c r="H9"/>
  <c r="I9"/>
  <c r="C9"/>
  <c r="C6"/>
  <c r="I11"/>
  <c r="K7" i="4" s="1"/>
  <c r="G6" i="3"/>
  <c r="F6"/>
  <c r="E6"/>
  <c r="D6"/>
  <c r="D11" s="1"/>
  <c r="D7" i="4" s="1"/>
  <c r="D18" i="2"/>
  <c r="E18"/>
  <c r="C18"/>
  <c r="F6" i="4"/>
  <c r="F9" s="1"/>
  <c r="I8" i="2"/>
  <c r="I5"/>
  <c r="D20" i="1"/>
  <c r="E20"/>
  <c r="H20"/>
  <c r="I30"/>
  <c r="B5" i="4" s="1"/>
  <c r="C20" i="1"/>
  <c r="D5"/>
  <c r="E5"/>
  <c r="M40" i="2" l="1"/>
  <c r="Q6" i="4" s="1"/>
  <c r="Q9" s="1"/>
  <c r="O10" s="1"/>
  <c r="O40" i="2"/>
  <c r="T6" i="4" s="1"/>
  <c r="T9" s="1"/>
  <c r="R10" s="1"/>
  <c r="I40" i="2"/>
  <c r="K6" i="4" s="1"/>
  <c r="G11" i="3"/>
  <c r="H7" i="4" s="1"/>
  <c r="L6"/>
  <c r="L9" s="1"/>
  <c r="Q30" i="1"/>
  <c r="S30"/>
  <c r="U30"/>
  <c r="F11" i="3"/>
  <c r="F7" i="4" s="1"/>
  <c r="H11" i="3"/>
  <c r="I7" i="4" s="1"/>
  <c r="B7" s="1"/>
  <c r="N30" i="1"/>
  <c r="N5" i="4" s="1"/>
  <c r="C11" i="3"/>
  <c r="C7" i="4" s="1"/>
  <c r="E40" i="2"/>
  <c r="E6" i="4" s="1"/>
  <c r="N6"/>
  <c r="D40" i="2"/>
  <c r="D6" i="4" s="1"/>
  <c r="D9" s="1"/>
  <c r="G40" i="2"/>
  <c r="H6" i="4" s="1"/>
  <c r="C40" i="2"/>
  <c r="C6" i="4" s="1"/>
  <c r="D30" i="1"/>
  <c r="J11" i="3"/>
  <c r="L7" i="4" s="1"/>
  <c r="L11" i="3"/>
  <c r="O7" i="4" s="1"/>
  <c r="N11" i="3"/>
  <c r="P11"/>
  <c r="H30" i="1"/>
  <c r="H5" i="4" s="1"/>
  <c r="K30" i="1"/>
  <c r="K5" i="4" s="1"/>
  <c r="E30" i="1"/>
  <c r="E5" i="4" s="1"/>
  <c r="C30" i="1"/>
  <c r="C5" i="4" s="1"/>
  <c r="B6" l="1"/>
  <c r="H9"/>
  <c r="F10" s="1"/>
  <c r="E9"/>
  <c r="N9"/>
  <c r="L10" s="1"/>
  <c r="K9"/>
  <c r="I9"/>
  <c r="X5"/>
  <c r="C9"/>
  <c r="X6"/>
  <c r="X7"/>
  <c r="B9" l="1"/>
  <c r="C10"/>
  <c r="I10"/>
  <c r="X9"/>
</calcChain>
</file>

<file path=xl/sharedStrings.xml><?xml version="1.0" encoding="utf-8"?>
<sst xmlns="http://schemas.openxmlformats.org/spreadsheetml/2006/main" count="323" uniqueCount="130">
  <si>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</si>
  <si>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</si>
  <si>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</si>
  <si>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1.1. Ремонт участка дороги № 1 в д.Б.Вруда Волосовского района ЛО; S-829,4м²; L-0,1430км</t>
  </si>
  <si>
    <t>1.2. Ремонт участка дороги № 2 в д.Б.Вруда Волосовского района ЛО; S-368,3м²; L-0,0635км</t>
  </si>
  <si>
    <t>1.3. Ремонт участка дороги в п.Вруда Волосовского района ЛО; S-1 416,0м²; L-0,3540км</t>
  </si>
  <si>
    <t>1.4. Ремонт участка дороги в д.Прологи Волосовского района ЛО; S-2 600,0м²; L-1,0000км</t>
  </si>
  <si>
    <t>1.5.Ремонт части грунтовой дороги в д.Руссковицы (в рамках реализации № 95-ОЗ от 14.12.2012г.)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</si>
  <si>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</si>
  <si>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</si>
  <si>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2.1. Чистка дорог от снега;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</si>
  <si>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</si>
  <si>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</si>
  <si>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</si>
  <si>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Мероприятия по ремонту придомовых территорий в рамках подпрограммы «Дорожное хозяйство Большеврудского сельского поселения»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</si>
  <si>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</si>
  <si>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</si>
  <si>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</si>
  <si>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</si>
  <si>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</si>
  <si>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</si>
  <si>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</si>
  <si>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</si>
  <si>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</si>
  <si>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1.6.Ремонт части дороги в д.Полобицы (в рамках реализации № 95-ОЗ от 14.12.2012г.)</t>
  </si>
  <si>
    <t>0315</t>
  </si>
  <si>
    <t>0317</t>
  </si>
  <si>
    <t>0318</t>
  </si>
  <si>
    <t>0316</t>
  </si>
  <si>
    <t>1.7. Ремонт 2-ой участка дороги в д.Руссковицы</t>
  </si>
  <si>
    <t>2.2. Лабораторный и строительный контроль качества выполнения работ, определение зернового состава щебня</t>
  </si>
  <si>
    <t xml:space="preserve">2.3.  Содержанию дорог общего пользования муниципального значения и сооружений на них </t>
  </si>
  <si>
    <t>2.4.  Содержанию дорог общего пользования муниципального значения и сооружений на них в чистоте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</si>
  <si>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</si>
  <si>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 xml:space="preserve">1.1. Ремонт водопровода в д.Б.Вруда </t>
  </si>
  <si>
    <t>Мероприятия в области жилищного хозяйства муниципального образования в рамках подпрограммы «Жилищно-коммунальное хозяйство Большеврудского сельского поселения»</t>
  </si>
  <si>
    <t>2.1. Мероприятия по содержанию жилого фонда</t>
  </si>
  <si>
    <t>2.2. Оценка имущества</t>
  </si>
  <si>
    <t xml:space="preserve">Мероприятия по капитальному ремонту муниципальных объектов коммунального хозяйства в рамках подпрограммы "Жилищно-коммунальное хозяйство Большеврудского сельского поселения" </t>
  </si>
  <si>
    <t>3.1. Ремонт бани в д.Большая Вруда</t>
  </si>
  <si>
    <t>3.2. Гос.экспертиза проектной документации на соответствие тех.регламентам по строительству канализационных очистных сооружений в д.Большая Вруда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</si>
  <si>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</si>
  <si>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</si>
  <si>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</si>
  <si>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</si>
  <si>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</si>
  <si>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</si>
  <si>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</si>
  <si>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</si>
  <si>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</si>
  <si>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</si>
  <si>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</si>
  <si>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</si>
  <si>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Прочие  мероприятия  по  благоустройству  поселений в рамках подпрограммы «Жилищно-коммунальное хозяйство Большеврудского сельского поселения»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</si>
  <si>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</si>
  <si>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</si>
  <si>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</si>
  <si>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</si>
  <si>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 xml:space="preserve">Прочие мероприятия в области коммунального хозяйства в рамках подпрограммы "Жилищно-коммунальное хозяйство Большеврудского сельского поселения" </t>
  </si>
  <si>
    <t>12.</t>
  </si>
  <si>
    <t xml:space="preserve">Мероприятия по капитальному ремонту многоквартирных домов в рамках подпрограммы "Жилищно-коммунальное хозяйство Большеврудского сельского поселения" </t>
  </si>
  <si>
    <t>5.2. Организация и содержание уличного освещения</t>
  </si>
  <si>
    <t>1.2. Мероприятия по по владению, пользованию и распоряжению имуществом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</si>
  <si>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</si>
  <si>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</si>
  <si>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</si>
  <si>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</si>
  <si>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</si>
  <si>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>0801</t>
  </si>
  <si>
    <t>0066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</si>
  <si>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</si>
  <si>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0067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</si>
  <si>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</si>
  <si>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</si>
  <si>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</si>
  <si>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</si>
  <si>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</si>
  <si>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</si>
  <si>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</si>
  <si>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</si>
  <si>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</si>
  <si>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</si>
  <si>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>7014</t>
  </si>
  <si>
    <t>7088</t>
  </si>
  <si>
    <t>13.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</si>
  <si>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</si>
  <si>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</si>
  <si>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</si>
  <si>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</si>
  <si>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</si>
  <si>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</si>
  <si>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>1.8. Ремонт дороги в д.Кр. Прологи Волосовского района ЛО; S-1120,0м²; L-0,400км</t>
  </si>
  <si>
    <r>
      <rPr>
        <sz val="12"/>
        <color theme="1"/>
        <rFont val="Times New Roman"/>
        <family val="1"/>
        <charset val="204"/>
      </rPr>
      <t>4.1. Ремонт дворовой территории многоквартирного дома № 5 в д.Большая Вруда Волосовского района ЛО; S-183,330м</t>
    </r>
    <r>
      <rPr>
        <b/>
        <sz val="12"/>
        <color theme="1"/>
        <rFont val="Times New Roman"/>
        <family val="1"/>
        <charset val="204"/>
      </rPr>
      <t>²</t>
    </r>
  </si>
  <si>
    <t>1.9. Ремонт участка дороги от региональной дороги "Гатчина-Ополье" до ул.Озерная и до дома № 10 по ул.Молодежная д.Смердовицы Волосовского района ЛО; S-3840,0м²; L-1,200км</t>
  </si>
  <si>
    <t>1.10. Ремонт участка дороги от перекрестка у д. № 8 до общественных огородов в д. Б.Вруда Волосовского района ЛО; S-705,4м²; L-0,130км</t>
  </si>
  <si>
    <t>2.5. Разработка проекта безопасности дорожного движения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</si>
  <si>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</si>
  <si>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-</t>
  </si>
  <si>
    <t>14.</t>
  </si>
  <si>
    <t>5.3.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</si>
  <si>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>5.1.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</si>
  <si>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 xml:space="preserve">8.1. Установка указателей улиц (в рамках реализации № 95-ОЗ от 14.12.2012г.) в д.Смердовицы, п.Вруда </t>
  </si>
  <si>
    <t>5.4. Устройство уличного освещения (в рамках реализации № 95-ОЗ от 14.12.2012г.) в д.Сяглицы, д.Штурмангоф</t>
  </si>
  <si>
    <t>5.5. Приобретение уличных светодиодных светильников (в рамках реализации № 95-ОЗ от 14.12.2012г.) в д.Ямки</t>
  </si>
  <si>
    <t xml:space="preserve">3.3. Ремонт колодцев (в рамках реализации № 95-ОЗ от 14.12.2012г.) в д.Плещевицы, д.Смердовицы, д.Летошицы, п.Вруда ул.Победы, ремонт колонки в п.Вруда ул.Лесная </t>
  </si>
  <si>
    <t>3.4. Ремонт и чистка колодцев (в рамках реализации № 95-ОЗ от 14.12.2012г.) в д.Коноховицы и в д.Тресковицы</t>
  </si>
  <si>
    <t>8.2. Установка детской площадки (в рамках реализации № 95-ОЗ от 14.12.2012г.) в д.Смердовицы ул.Озерная</t>
  </si>
  <si>
    <t>4.1. Строительство канализационных очистных сооружений в д.Большая Вруда</t>
  </si>
  <si>
    <t>1.11. Приобретение щебня для подсыпки дороги (в рамках реализации № 95-ОЗ от 14.12.2012г.) в п.Вруда ул.Лесная</t>
  </si>
  <si>
    <t>5.6. Устройство уличного освещения ( в рамках реализации № 42-ОЗ от 12.05.2015г.) в д.Большая Вруда с установкой светодиодных светильников.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</si>
  <si>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</si>
  <si>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 xml:space="preserve"> -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</si>
  <si>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</si>
  <si>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</si>
  <si>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</si>
  <si>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3
«Устойчивое развитие территории  Большеврудского сельского поселения»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</si>
  <si>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</si>
  <si>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</si>
  <si>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области"</t>
  </si>
  <si>
    <t>Всего по муниципальной программе Устойчивое развитие МО Большеврудское сельское поселение Волосовского муниципального района Ленинградской области"</t>
  </si>
  <si>
    <t>1.12. Ремонт участка дороги д.Б.Вруда от перекрестка около коттеджей 15 и 28 до коттеджа 12; S-1 064,6м²; L-0,1996км</t>
  </si>
  <si>
    <t>1.13. Ремонт участка дороги д.Б.Вруда от дома № 3 до домов № 5, 6; S-170м²; L-0,028км</t>
  </si>
  <si>
    <t>1.14. Ремонт участка дороги в п.Вруда по ул.Лесная от дома № 27 до дома № 43; S-600м²; L-0,150км</t>
  </si>
  <si>
    <t>4.2. Ремонт 2-ой части дворовой территории многоквартирного дома № 5 в д.Большая Вруда Волосовского района ЛО; S-234,0м²</t>
  </si>
  <si>
    <t>S4310</t>
  </si>
  <si>
    <t>14.2. Оценка эффективности проведенных химических мероприятий после каждой обработки</t>
  </si>
  <si>
    <t>Все года за счет местного бюджета</t>
  </si>
  <si>
    <t xml:space="preserve">13.1. Взносы на капитальный ремонт общедомового имущества </t>
  </si>
  <si>
    <t>13.2. Капитальный ремонт балконов в д.Большая Вруда д.2 кв.6, д.5 кв.10</t>
  </si>
  <si>
    <t xml:space="preserve">14.1. Борьба с борщевиком Сосновского 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</si>
</sst>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_р_._-;\-* #,##0.0_р_._-;_-* &quot;-&quot;?_р_._-;_-@_-"/>
    <numFmt numFmtId="166" formatCode="_-* #,##0.000_р_._-;\-* #,##0.0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top" wrapText="1"/>
    </xf>
    <xf numFmtId="164" fontId="2" fillId="0" borderId="1" xfId="1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3" fillId="0" borderId="1" xfId="1" applyNumberFormat="1" applyFont="1" applyFill="1" applyBorder="1" applyAlignment="1">
      <alignment horizontal="righ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3" fillId="0" borderId="2" xfId="0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vertical="top"/>
    </xf>
    <xf numFmtId="0" fontId="6" fillId="0" borderId="0" xfId="0" applyFont="1"/>
    <xf numFmtId="0" fontId="0" fillId="0" borderId="1" xfId="0" applyBorder="1" applyAlignment="1">
      <alignment horizontal="center"/>
    </xf>
    <xf numFmtId="164" fontId="0" fillId="0" borderId="1" xfId="1" applyNumberFormat="1" applyFont="1" applyBorder="1"/>
    <xf numFmtId="0" fontId="6" fillId="0" borderId="1" xfId="0" applyFont="1" applyBorder="1"/>
    <xf numFmtId="164" fontId="6" fillId="0" borderId="1" xfId="0" applyNumberFormat="1" applyFont="1" applyBorder="1"/>
    <xf numFmtId="164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4" fontId="0" fillId="0" borderId="1" xfId="1" applyNumberFormat="1" applyFont="1" applyFill="1" applyBorder="1"/>
    <xf numFmtId="164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/>
    <xf numFmtId="164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wrapText="1"/>
    </xf>
    <xf numFmtId="0" fontId="0" fillId="0" borderId="5" xfId="0" applyFill="1" applyBorder="1"/>
    <xf numFmtId="165" fontId="0" fillId="0" borderId="1" xfId="0" applyNumberForma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4" fillId="0" borderId="1" xfId="0" applyFont="1" applyBorder="1" applyAlignment="1">
      <alignment horizontal="center"/>
    </xf>
    <xf numFmtId="49" fontId="4" fillId="0" borderId="0" xfId="0" applyNumberFormat="1" applyFont="1" applyFill="1" applyAlignment="1">
      <alignment horizontal="right"/>
    </xf>
    <xf numFmtId="166" fontId="2" fillId="0" borderId="1" xfId="1" applyNumberFormat="1" applyFont="1" applyFill="1" applyBorder="1" applyAlignment="1">
      <alignment horizontal="right" vertical="top" wrapText="1"/>
    </xf>
    <xf numFmtId="166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0"/>
  <sheetViews>
    <sheetView topLeftCell="A25" workbookViewId="0">
      <selection activeCell="J30" sqref="I30:K30"/>
    </sheetView>
  </sheetViews>
  <sheetFormatPr defaultRowHeight="15"/>
  <cols>
    <col min="1" max="1" width="3.85546875" style="11" customWidth="1"/>
    <col min="2" max="2" width="38.5703125" style="11" customWidth="1"/>
    <col min="3" max="3" width="10.85546875" style="11" customWidth="1"/>
    <col min="4" max="4" width="7.28515625" style="11" customWidth="1"/>
    <col min="5" max="5" width="11.140625" style="11" customWidth="1"/>
    <col min="6" max="6" width="11.28515625" style="11" customWidth="1"/>
    <col min="7" max="7" width="10" style="11" customWidth="1"/>
    <col min="8" max="8" width="11.7109375" style="11" customWidth="1"/>
    <col min="9" max="9" width="11.28515625" style="11" customWidth="1"/>
    <col min="10" max="10" width="10" style="11" customWidth="1"/>
    <col min="11" max="11" width="10.7109375" style="11" customWidth="1"/>
    <col min="12" max="12" width="11" style="84" customWidth="1"/>
    <col min="13" max="13" width="10" style="84" customWidth="1"/>
    <col min="14" max="14" width="7.140625" style="11" customWidth="1"/>
    <col min="15" max="16" width="10.85546875" style="11" customWidth="1"/>
    <col min="17" max="17" width="7.140625" style="11" customWidth="1"/>
    <col min="18" max="18" width="10.85546875" style="11" customWidth="1"/>
    <col min="19" max="19" width="7.140625" style="11" customWidth="1"/>
    <col min="20" max="20" width="11" style="11" customWidth="1"/>
    <col min="21" max="21" width="7.140625" style="11" customWidth="1"/>
    <col min="22" max="22" width="6.28515625" style="84" customWidth="1"/>
    <col min="23" max="16384" width="9.140625" style="11"/>
  </cols>
  <sheetData>
    <row r="1" spans="1:22" ht="60" customHeight="1">
      <c r="A1" s="56" t="s">
        <v>117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</row>
    <row r="2" spans="1:22" ht="15.75" customHeight="1">
      <c r="A2" s="61" t="s">
        <v>22</v>
      </c>
      <c r="B2" s="62" t="s">
        <v>21</v>
      </c>
      <c r="C2" s="63" t="s">
        <v>0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5"/>
    </row>
    <row r="3" spans="1:22" ht="15.75">
      <c r="A3" s="61"/>
      <c r="B3" s="62"/>
      <c r="C3" s="61" t="s">
        <v>17</v>
      </c>
      <c r="D3" s="61"/>
      <c r="E3" s="61"/>
      <c r="F3" s="61" t="s">
        <v>16</v>
      </c>
      <c r="G3" s="61"/>
      <c r="H3" s="61"/>
      <c r="I3" s="61" t="s">
        <v>18</v>
      </c>
      <c r="J3" s="61"/>
      <c r="K3" s="61"/>
      <c r="L3" s="61" t="s">
        <v>77</v>
      </c>
      <c r="M3" s="61"/>
      <c r="N3" s="61"/>
      <c r="O3" s="61" t="s">
        <v>78</v>
      </c>
      <c r="P3" s="61"/>
      <c r="Q3" s="61"/>
      <c r="R3" s="61" t="s">
        <v>79</v>
      </c>
      <c r="S3" s="61"/>
      <c r="T3" s="61" t="s">
        <v>80</v>
      </c>
      <c r="U3" s="61"/>
    </row>
    <row r="4" spans="1:22" ht="15.75">
      <c r="A4" s="61"/>
      <c r="B4" s="62"/>
      <c r="C4" s="54" t="s">
        <v>19</v>
      </c>
      <c r="D4" s="54" t="s">
        <v>23</v>
      </c>
      <c r="E4" s="54" t="s">
        <v>20</v>
      </c>
      <c r="F4" s="54" t="s">
        <v>19</v>
      </c>
      <c r="G4" s="54" t="s">
        <v>23</v>
      </c>
      <c r="H4" s="54" t="s">
        <v>20</v>
      </c>
      <c r="I4" s="54" t="s">
        <v>19</v>
      </c>
      <c r="J4" s="54" t="s">
        <v>23</v>
      </c>
      <c r="K4" s="54" t="s">
        <v>20</v>
      </c>
      <c r="L4" s="54" t="s">
        <v>19</v>
      </c>
      <c r="M4" s="54" t="s">
        <v>23</v>
      </c>
      <c r="N4" s="54" t="s">
        <v>20</v>
      </c>
      <c r="O4" s="54" t="s">
        <v>19</v>
      </c>
      <c r="P4" s="54" t="s">
        <v>23</v>
      </c>
      <c r="Q4" s="54" t="s">
        <v>20</v>
      </c>
      <c r="R4" s="54" t="s">
        <v>19</v>
      </c>
      <c r="S4" s="54" t="s">
        <v>20</v>
      </c>
      <c r="T4" s="54" t="s">
        <v>19</v>
      </c>
      <c r="U4" s="54" t="s">
        <v>20</v>
      </c>
    </row>
    <row r="5" spans="1:22" ht="113.25" customHeight="1">
      <c r="A5" s="57" t="s">
        <v>1</v>
      </c>
      <c r="B5" s="26" t="s">
        <v>2</v>
      </c>
      <c r="C5" s="9">
        <f>SUM(C6:C12)</f>
        <v>1131.5</v>
      </c>
      <c r="D5" s="9">
        <f>SUM(D6:D12)</f>
        <v>0</v>
      </c>
      <c r="E5" s="9">
        <f>SUM(E6:E12)</f>
        <v>2223.1</v>
      </c>
      <c r="F5" s="9">
        <v>419.4</v>
      </c>
      <c r="G5" s="9">
        <f>SUM(G6:G12)</f>
        <v>0</v>
      </c>
      <c r="H5" s="9">
        <f>SUM(H6:H15)</f>
        <v>1304.4929999999999</v>
      </c>
      <c r="I5" s="9">
        <f>192.683+100.657+6.66</f>
        <v>300</v>
      </c>
      <c r="J5" s="9">
        <f>SUM(J6:J12)</f>
        <v>0</v>
      </c>
      <c r="K5" s="9">
        <v>1032.1500000000001</v>
      </c>
      <c r="L5" s="9">
        <v>200</v>
      </c>
      <c r="M5" s="9">
        <f>SUM(M6:M12)</f>
        <v>0</v>
      </c>
      <c r="N5" s="9">
        <f>SUM(N6:N12)</f>
        <v>0</v>
      </c>
      <c r="O5" s="9">
        <v>200</v>
      </c>
      <c r="P5" s="9"/>
      <c r="Q5" s="9">
        <f>SUM(Q6:Q12)</f>
        <v>0</v>
      </c>
      <c r="R5" s="9">
        <v>200</v>
      </c>
      <c r="S5" s="9">
        <f>SUM(S6:S12)</f>
        <v>0</v>
      </c>
      <c r="T5" s="9">
        <v>200</v>
      </c>
      <c r="U5" s="9">
        <f>SUM(U6:U12)</f>
        <v>0</v>
      </c>
      <c r="V5" s="84" t="s">
        <v>25</v>
      </c>
    </row>
    <row r="6" spans="1:22" ht="49.5" customHeight="1">
      <c r="A6" s="60"/>
      <c r="B6" s="27" t="s">
        <v>3</v>
      </c>
      <c r="C6" s="10">
        <v>40.4</v>
      </c>
      <c r="D6" s="10">
        <v>0</v>
      </c>
      <c r="E6" s="10">
        <v>284.60000000000002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/>
      <c r="Q6" s="10">
        <v>0</v>
      </c>
      <c r="R6" s="10">
        <v>0</v>
      </c>
      <c r="S6" s="10">
        <v>0</v>
      </c>
      <c r="T6" s="10">
        <v>0</v>
      </c>
      <c r="U6" s="10">
        <v>0</v>
      </c>
    </row>
    <row r="7" spans="1:22" ht="48.75" customHeight="1">
      <c r="A7" s="60"/>
      <c r="B7" s="27" t="s">
        <v>4</v>
      </c>
      <c r="C7" s="10">
        <v>17.7</v>
      </c>
      <c r="D7" s="10">
        <v>0</v>
      </c>
      <c r="E7" s="10">
        <v>124.9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/>
      <c r="Q7" s="10">
        <v>0</v>
      </c>
      <c r="R7" s="10">
        <v>0</v>
      </c>
      <c r="S7" s="10">
        <v>0</v>
      </c>
      <c r="T7" s="10">
        <v>0</v>
      </c>
      <c r="U7" s="10">
        <v>0</v>
      </c>
      <c r="V7" s="84" t="s">
        <v>82</v>
      </c>
    </row>
    <row r="8" spans="1:22" ht="48.75" customHeight="1">
      <c r="A8" s="60"/>
      <c r="B8" s="27" t="s">
        <v>5</v>
      </c>
      <c r="C8" s="10">
        <v>61.7</v>
      </c>
      <c r="D8" s="10">
        <v>0</v>
      </c>
      <c r="E8" s="10">
        <v>435.25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/>
      <c r="Q8" s="10">
        <v>0</v>
      </c>
      <c r="R8" s="10">
        <v>0</v>
      </c>
      <c r="S8" s="10">
        <v>0</v>
      </c>
      <c r="T8" s="10">
        <v>0</v>
      </c>
      <c r="U8" s="10">
        <v>0</v>
      </c>
    </row>
    <row r="9" spans="1:22" ht="48.75" customHeight="1">
      <c r="A9" s="60"/>
      <c r="B9" s="27" t="s">
        <v>6</v>
      </c>
      <c r="C9" s="10">
        <v>126.9</v>
      </c>
      <c r="D9" s="10">
        <v>0</v>
      </c>
      <c r="E9" s="10">
        <v>894.35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/>
      <c r="Q9" s="10">
        <v>0</v>
      </c>
      <c r="R9" s="10">
        <v>0</v>
      </c>
      <c r="S9" s="10">
        <v>0</v>
      </c>
      <c r="T9" s="10">
        <v>0</v>
      </c>
      <c r="U9" s="10">
        <v>0</v>
      </c>
    </row>
    <row r="10" spans="1:22" ht="52.5" customHeight="1">
      <c r="A10" s="60"/>
      <c r="B10" s="27" t="s">
        <v>7</v>
      </c>
      <c r="C10" s="10">
        <v>16.5</v>
      </c>
      <c r="D10" s="10">
        <v>0</v>
      </c>
      <c r="E10" s="10">
        <v>258.3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/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84" t="s">
        <v>83</v>
      </c>
    </row>
    <row r="11" spans="1:22" ht="48.75" customHeight="1">
      <c r="A11" s="60"/>
      <c r="B11" s="27" t="s">
        <v>24</v>
      </c>
      <c r="C11" s="10">
        <v>124.6</v>
      </c>
      <c r="D11" s="10">
        <v>0</v>
      </c>
      <c r="E11" s="10">
        <v>225.7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/>
      <c r="Q11" s="10">
        <v>0</v>
      </c>
      <c r="R11" s="10">
        <v>0</v>
      </c>
      <c r="S11" s="10">
        <v>0</v>
      </c>
      <c r="T11" s="10">
        <v>0</v>
      </c>
      <c r="U11" s="10">
        <v>0</v>
      </c>
    </row>
    <row r="12" spans="1:22" ht="33" customHeight="1">
      <c r="A12" s="60"/>
      <c r="B12" s="27" t="s">
        <v>29</v>
      </c>
      <c r="C12" s="10">
        <f>483.3+260.4</f>
        <v>743.7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/>
      <c r="Q12" s="10">
        <v>0</v>
      </c>
      <c r="R12" s="10">
        <v>0</v>
      </c>
      <c r="S12" s="10">
        <v>0</v>
      </c>
      <c r="T12" s="10">
        <v>0</v>
      </c>
      <c r="U12" s="10">
        <v>0</v>
      </c>
    </row>
    <row r="13" spans="1:22" ht="51" customHeight="1">
      <c r="A13" s="60"/>
      <c r="B13" s="27" t="s">
        <v>91</v>
      </c>
      <c r="C13" s="10"/>
      <c r="D13" s="10"/>
      <c r="E13" s="10"/>
      <c r="F13" s="85">
        <v>15.496</v>
      </c>
      <c r="G13" s="10"/>
      <c r="H13" s="85">
        <v>139.46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2" ht="97.5" customHeight="1">
      <c r="A14" s="60"/>
      <c r="B14" s="27" t="s">
        <v>93</v>
      </c>
      <c r="C14" s="10"/>
      <c r="D14" s="10"/>
      <c r="E14" s="10"/>
      <c r="F14" s="85">
        <v>56.279000000000003</v>
      </c>
      <c r="G14" s="10"/>
      <c r="H14" s="85">
        <v>506.50700000000001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</row>
    <row r="15" spans="1:22" ht="67.5" customHeight="1">
      <c r="A15" s="60"/>
      <c r="B15" s="27" t="s">
        <v>94</v>
      </c>
      <c r="C15" s="10"/>
      <c r="D15" s="10"/>
      <c r="E15" s="10"/>
      <c r="F15" s="85">
        <v>73.17022</v>
      </c>
      <c r="G15" s="10"/>
      <c r="H15" s="85">
        <v>658.52599999999995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</row>
    <row r="16" spans="1:22" ht="65.25" customHeight="1">
      <c r="A16" s="60"/>
      <c r="B16" s="27" t="s">
        <v>108</v>
      </c>
      <c r="C16" s="10"/>
      <c r="D16" s="10"/>
      <c r="E16" s="10"/>
      <c r="F16" s="85"/>
      <c r="G16" s="10"/>
      <c r="H16" s="85"/>
      <c r="I16" s="85">
        <v>6.66</v>
      </c>
      <c r="J16" s="85"/>
      <c r="K16" s="85">
        <v>126.25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2" ht="65.25" customHeight="1">
      <c r="A17" s="60"/>
      <c r="B17" s="27" t="s">
        <v>120</v>
      </c>
      <c r="C17" s="10"/>
      <c r="D17" s="10"/>
      <c r="E17" s="10"/>
      <c r="F17" s="85"/>
      <c r="G17" s="10"/>
      <c r="H17" s="85"/>
      <c r="I17" s="85">
        <v>64.085999999999999</v>
      </c>
      <c r="J17" s="85"/>
      <c r="K17" s="85">
        <v>576.774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</row>
    <row r="18" spans="1:22" ht="48" customHeight="1">
      <c r="A18" s="60"/>
      <c r="B18" s="27" t="s">
        <v>121</v>
      </c>
      <c r="C18" s="10"/>
      <c r="D18" s="10"/>
      <c r="E18" s="10"/>
      <c r="F18" s="85"/>
      <c r="G18" s="10"/>
      <c r="H18" s="85"/>
      <c r="I18" s="85">
        <v>10.234</v>
      </c>
      <c r="J18" s="85"/>
      <c r="K18" s="85">
        <v>92.099000000000004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</row>
    <row r="19" spans="1:22" ht="49.5" customHeight="1">
      <c r="A19" s="58"/>
      <c r="B19" s="27" t="s">
        <v>122</v>
      </c>
      <c r="C19" s="10"/>
      <c r="D19" s="10"/>
      <c r="E19" s="10"/>
      <c r="F19" s="85"/>
      <c r="G19" s="10"/>
      <c r="H19" s="85"/>
      <c r="I19" s="85">
        <v>26.337</v>
      </c>
      <c r="J19" s="85"/>
      <c r="K19" s="85">
        <v>237.02699999999999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</row>
    <row r="20" spans="1:22" ht="111" customHeight="1">
      <c r="A20" s="57" t="s">
        <v>8</v>
      </c>
      <c r="B20" s="26" t="s">
        <v>9</v>
      </c>
      <c r="C20" s="9">
        <f t="shared" ref="C20:H20" si="0">SUM(C21:C24)</f>
        <v>1010.2</v>
      </c>
      <c r="D20" s="9">
        <f t="shared" si="0"/>
        <v>45.2</v>
      </c>
      <c r="E20" s="9">
        <f t="shared" si="0"/>
        <v>0</v>
      </c>
      <c r="F20" s="9">
        <v>1086.1379999999999</v>
      </c>
      <c r="G20" s="9">
        <f t="shared" si="0"/>
        <v>68.8</v>
      </c>
      <c r="H20" s="9">
        <f t="shared" si="0"/>
        <v>0</v>
      </c>
      <c r="I20" s="9">
        <f>SUM(I21:I25)</f>
        <v>2206.2168299999998</v>
      </c>
      <c r="J20" s="9">
        <f t="shared" ref="J20:U20" si="1">SUM(J21:J25)</f>
        <v>75.400000000000006</v>
      </c>
      <c r="K20" s="9">
        <f t="shared" si="1"/>
        <v>0</v>
      </c>
      <c r="L20" s="9">
        <f>SUM(L21:L25)</f>
        <v>1091.3</v>
      </c>
      <c r="M20" s="9">
        <f t="shared" si="1"/>
        <v>82.9</v>
      </c>
      <c r="N20" s="9">
        <f t="shared" si="1"/>
        <v>0</v>
      </c>
      <c r="O20" s="9">
        <f t="shared" si="1"/>
        <v>1165.8</v>
      </c>
      <c r="P20" s="9">
        <f t="shared" si="1"/>
        <v>91.2</v>
      </c>
      <c r="Q20" s="9">
        <f t="shared" si="1"/>
        <v>0</v>
      </c>
      <c r="R20" s="9">
        <f t="shared" si="1"/>
        <v>1290</v>
      </c>
      <c r="S20" s="9">
        <f t="shared" si="1"/>
        <v>0</v>
      </c>
      <c r="T20" s="9">
        <f t="shared" si="1"/>
        <v>1290</v>
      </c>
      <c r="U20" s="9">
        <f t="shared" si="1"/>
        <v>0</v>
      </c>
      <c r="V20" s="84" t="s">
        <v>28</v>
      </c>
    </row>
    <row r="21" spans="1:22" ht="18" customHeight="1">
      <c r="A21" s="60"/>
      <c r="B21" s="27" t="s">
        <v>10</v>
      </c>
      <c r="C21" s="10">
        <v>300</v>
      </c>
      <c r="D21" s="10">
        <v>45.2</v>
      </c>
      <c r="E21" s="10">
        <v>0</v>
      </c>
      <c r="F21" s="10">
        <v>600</v>
      </c>
      <c r="G21" s="10">
        <v>68.8</v>
      </c>
      <c r="H21" s="10">
        <v>0</v>
      </c>
      <c r="I21" s="10">
        <v>534.65</v>
      </c>
      <c r="J21" s="10">
        <v>75.400000000000006</v>
      </c>
      <c r="K21" s="10">
        <v>0</v>
      </c>
      <c r="L21" s="10">
        <v>741.3</v>
      </c>
      <c r="M21" s="10">
        <v>82.9</v>
      </c>
      <c r="N21" s="10">
        <v>0</v>
      </c>
      <c r="O21" s="10">
        <v>815.8</v>
      </c>
      <c r="P21" s="10">
        <v>91.2</v>
      </c>
      <c r="Q21" s="10">
        <v>0</v>
      </c>
      <c r="R21" s="10">
        <v>940</v>
      </c>
      <c r="S21" s="10">
        <v>0</v>
      </c>
      <c r="T21" s="10">
        <v>940</v>
      </c>
      <c r="U21" s="10">
        <v>0</v>
      </c>
    </row>
    <row r="22" spans="1:22" ht="49.5" customHeight="1">
      <c r="A22" s="60"/>
      <c r="B22" s="28" t="s">
        <v>30</v>
      </c>
      <c r="C22" s="10">
        <v>100</v>
      </c>
      <c r="D22" s="10">
        <v>0</v>
      </c>
      <c r="E22" s="10">
        <v>0</v>
      </c>
      <c r="F22" s="10">
        <v>50</v>
      </c>
      <c r="G22" s="10">
        <v>0</v>
      </c>
      <c r="H22" s="10">
        <v>0</v>
      </c>
      <c r="I22" s="10">
        <v>100</v>
      </c>
      <c r="J22" s="10">
        <v>0</v>
      </c>
      <c r="K22" s="10">
        <v>0</v>
      </c>
      <c r="L22" s="10">
        <v>100</v>
      </c>
      <c r="M22" s="10">
        <v>0</v>
      </c>
      <c r="N22" s="10">
        <v>0</v>
      </c>
      <c r="O22" s="10">
        <v>100</v>
      </c>
      <c r="P22" s="10"/>
      <c r="Q22" s="10">
        <v>0</v>
      </c>
      <c r="R22" s="10">
        <v>100</v>
      </c>
      <c r="S22" s="10">
        <v>0</v>
      </c>
      <c r="T22" s="10">
        <v>100</v>
      </c>
      <c r="U22" s="10">
        <v>0</v>
      </c>
    </row>
    <row r="23" spans="1:22" ht="50.25" customHeight="1">
      <c r="A23" s="60"/>
      <c r="B23" s="28" t="s">
        <v>31</v>
      </c>
      <c r="C23" s="10">
        <f>687.6-260.4</f>
        <v>427.20000000000005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f>150+751.54683</f>
        <v>901.54683</v>
      </c>
      <c r="J23" s="10">
        <v>0</v>
      </c>
      <c r="K23" s="10">
        <v>0</v>
      </c>
      <c r="L23" s="10">
        <v>150</v>
      </c>
      <c r="M23" s="10">
        <v>0</v>
      </c>
      <c r="N23" s="10">
        <v>0</v>
      </c>
      <c r="O23" s="10">
        <v>150</v>
      </c>
      <c r="P23" s="10"/>
      <c r="Q23" s="10">
        <v>0</v>
      </c>
      <c r="R23" s="10">
        <v>150</v>
      </c>
      <c r="S23" s="10">
        <v>0</v>
      </c>
      <c r="T23" s="10">
        <v>150</v>
      </c>
      <c r="U23" s="10">
        <v>0</v>
      </c>
    </row>
    <row r="24" spans="1:22" ht="63.75" customHeight="1">
      <c r="A24" s="60"/>
      <c r="B24" s="28" t="s">
        <v>32</v>
      </c>
      <c r="C24" s="10">
        <v>183</v>
      </c>
      <c r="D24" s="10">
        <v>0</v>
      </c>
      <c r="E24" s="10">
        <v>0</v>
      </c>
      <c r="F24" s="10">
        <f>50+145.76</f>
        <v>195.76</v>
      </c>
      <c r="G24" s="10">
        <v>0</v>
      </c>
      <c r="H24" s="10">
        <v>0</v>
      </c>
      <c r="I24" s="10">
        <v>150</v>
      </c>
      <c r="J24" s="10">
        <v>0</v>
      </c>
      <c r="K24" s="10">
        <v>0</v>
      </c>
      <c r="L24" s="10">
        <v>100</v>
      </c>
      <c r="M24" s="10">
        <v>0</v>
      </c>
      <c r="N24" s="10">
        <v>0</v>
      </c>
      <c r="O24" s="10">
        <v>100</v>
      </c>
      <c r="P24" s="10"/>
      <c r="Q24" s="10">
        <v>0</v>
      </c>
      <c r="R24" s="10">
        <v>100</v>
      </c>
      <c r="S24" s="10">
        <v>0</v>
      </c>
      <c r="T24" s="10">
        <v>100</v>
      </c>
      <c r="U24" s="10">
        <v>0</v>
      </c>
    </row>
    <row r="25" spans="1:22" ht="36.75" customHeight="1">
      <c r="A25" s="58"/>
      <c r="B25" s="28" t="s">
        <v>95</v>
      </c>
      <c r="C25" s="10"/>
      <c r="D25" s="10"/>
      <c r="E25" s="10"/>
      <c r="F25" s="10"/>
      <c r="G25" s="10"/>
      <c r="H25" s="10"/>
      <c r="I25" s="10">
        <v>520.02</v>
      </c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</row>
    <row r="26" spans="1:22" ht="127.5" customHeight="1">
      <c r="A26" s="55" t="s">
        <v>11</v>
      </c>
      <c r="B26" s="26" t="s">
        <v>12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/>
      <c r="J26" s="9">
        <v>0</v>
      </c>
      <c r="K26" s="9">
        <v>0</v>
      </c>
      <c r="L26" s="9"/>
      <c r="M26" s="9">
        <v>0</v>
      </c>
      <c r="N26" s="9">
        <v>0</v>
      </c>
      <c r="O26" s="9"/>
      <c r="P26" s="9"/>
      <c r="Q26" s="9">
        <v>0</v>
      </c>
      <c r="R26" s="9"/>
      <c r="S26" s="9">
        <v>0</v>
      </c>
      <c r="T26" s="9"/>
      <c r="U26" s="9">
        <v>0</v>
      </c>
      <c r="V26" s="84" t="s">
        <v>26</v>
      </c>
    </row>
    <row r="27" spans="1:22" ht="80.25" customHeight="1">
      <c r="A27" s="57" t="s">
        <v>13</v>
      </c>
      <c r="B27" s="26" t="s">
        <v>14</v>
      </c>
      <c r="C27" s="9">
        <v>0</v>
      </c>
      <c r="D27" s="9">
        <v>0</v>
      </c>
      <c r="E27" s="9">
        <v>0</v>
      </c>
      <c r="F27" s="86">
        <f>F28+F29</f>
        <v>266.28899999999999</v>
      </c>
      <c r="G27" s="9">
        <f t="shared" ref="G27:H27" si="2">G28+G29</f>
        <v>0</v>
      </c>
      <c r="H27" s="86">
        <f t="shared" si="2"/>
        <v>155.91399999999999</v>
      </c>
      <c r="I27" s="9"/>
      <c r="J27" s="9">
        <v>0</v>
      </c>
      <c r="K27" s="9">
        <v>0</v>
      </c>
      <c r="L27" s="9">
        <v>200</v>
      </c>
      <c r="M27" s="9">
        <v>0</v>
      </c>
      <c r="N27" s="9">
        <v>0</v>
      </c>
      <c r="O27" s="9">
        <v>200</v>
      </c>
      <c r="P27" s="9"/>
      <c r="Q27" s="9">
        <v>0</v>
      </c>
      <c r="R27" s="9">
        <v>200</v>
      </c>
      <c r="S27" s="9">
        <v>0</v>
      </c>
      <c r="T27" s="9">
        <v>200</v>
      </c>
      <c r="U27" s="9">
        <v>0</v>
      </c>
      <c r="V27" s="84" t="s">
        <v>27</v>
      </c>
    </row>
    <row r="28" spans="1:22" ht="69.75" customHeight="1">
      <c r="A28" s="60"/>
      <c r="B28" s="26" t="s">
        <v>92</v>
      </c>
      <c r="C28" s="10"/>
      <c r="D28" s="10"/>
      <c r="E28" s="10"/>
      <c r="F28" s="85">
        <v>17.324000000000002</v>
      </c>
      <c r="G28" s="10"/>
      <c r="H28" s="85">
        <v>155.91399999999999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</row>
    <row r="29" spans="1:22" ht="69.75" customHeight="1">
      <c r="A29" s="58"/>
      <c r="B29" s="27" t="s">
        <v>123</v>
      </c>
      <c r="C29" s="10"/>
      <c r="D29" s="10"/>
      <c r="E29" s="10"/>
      <c r="F29" s="85">
        <v>248.965</v>
      </c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</row>
    <row r="30" spans="1:22" ht="15.75">
      <c r="A30" s="55"/>
      <c r="B30" s="26" t="s">
        <v>15</v>
      </c>
      <c r="C30" s="9">
        <f t="shared" ref="C30:U30" si="3">C5+C20+C26+C27</f>
        <v>2141.6999999999998</v>
      </c>
      <c r="D30" s="9">
        <f t="shared" si="3"/>
        <v>45.2</v>
      </c>
      <c r="E30" s="9">
        <f t="shared" si="3"/>
        <v>2223.1</v>
      </c>
      <c r="F30" s="9">
        <f t="shared" si="3"/>
        <v>1771.827</v>
      </c>
      <c r="G30" s="9">
        <f t="shared" si="3"/>
        <v>68.8</v>
      </c>
      <c r="H30" s="9">
        <f t="shared" si="3"/>
        <v>1460.4069999999999</v>
      </c>
      <c r="I30" s="9">
        <f t="shared" si="3"/>
        <v>2506.2168299999998</v>
      </c>
      <c r="J30" s="9">
        <f t="shared" si="3"/>
        <v>75.400000000000006</v>
      </c>
      <c r="K30" s="9">
        <f t="shared" si="3"/>
        <v>1032.1500000000001</v>
      </c>
      <c r="L30" s="9">
        <f t="shared" si="3"/>
        <v>1491.3</v>
      </c>
      <c r="M30" s="9">
        <f t="shared" si="3"/>
        <v>82.9</v>
      </c>
      <c r="N30" s="9">
        <f t="shared" si="3"/>
        <v>0</v>
      </c>
      <c r="O30" s="9">
        <f t="shared" si="3"/>
        <v>1565.8</v>
      </c>
      <c r="P30" s="9">
        <f t="shared" si="3"/>
        <v>91.2</v>
      </c>
      <c r="Q30" s="9">
        <f t="shared" si="3"/>
        <v>0</v>
      </c>
      <c r="R30" s="9">
        <f t="shared" si="3"/>
        <v>1690</v>
      </c>
      <c r="S30" s="9">
        <f t="shared" si="3"/>
        <v>0</v>
      </c>
      <c r="T30" s="9">
        <f t="shared" si="3"/>
        <v>1690</v>
      </c>
      <c r="U30" s="9">
        <f t="shared" si="3"/>
        <v>0</v>
      </c>
    </row>
  </sheetData>
  <mergeCells count="14">
    <mergeCell ref="A1:U1"/>
    <mergeCell ref="A27:A29"/>
    <mergeCell ref="I3:K3"/>
    <mergeCell ref="F3:H3"/>
    <mergeCell ref="C3:E3"/>
    <mergeCell ref="B2:B4"/>
    <mergeCell ref="A2:A4"/>
    <mergeCell ref="A20:A25"/>
    <mergeCell ref="L3:N3"/>
    <mergeCell ref="O3:Q3"/>
    <mergeCell ref="R3:S3"/>
    <mergeCell ref="T3:U3"/>
    <mergeCell ref="C2:U2"/>
    <mergeCell ref="A5:A19"/>
  </mergeCells>
  <pageMargins left="0.39370078740157483" right="0.23622047244094491" top="0.39370078740157483" bottom="0.39370078740157483" header="0.51181102362204722" footer="0.31496062992125984"/>
  <pageSetup paperSize="9" scale="5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0"/>
  <sheetViews>
    <sheetView workbookViewId="0">
      <selection activeCell="Q40" sqref="A1:Q40"/>
    </sheetView>
  </sheetViews>
  <sheetFormatPr defaultRowHeight="15"/>
  <cols>
    <col min="1" max="1" width="3.85546875" style="11" customWidth="1"/>
    <col min="2" max="2" width="38.5703125" style="11" customWidth="1"/>
    <col min="3" max="3" width="10" style="11" customWidth="1"/>
    <col min="4" max="4" width="7.85546875" style="11" customWidth="1"/>
    <col min="5" max="5" width="11" style="11" customWidth="1"/>
    <col min="6" max="6" width="10" style="11" customWidth="1"/>
    <col min="7" max="7" width="11.28515625" style="11" customWidth="1"/>
    <col min="8" max="8" width="10" style="11" customWidth="1"/>
    <col min="9" max="9" width="11" style="11" customWidth="1"/>
    <col min="10" max="10" width="10.28515625" style="24" customWidth="1"/>
    <col min="11" max="11" width="7.85546875" style="25" customWidth="1"/>
    <col min="12" max="12" width="10" style="11" customWidth="1"/>
    <col min="13" max="13" width="7.85546875" style="11" customWidth="1"/>
    <col min="14" max="14" width="10" style="11" customWidth="1"/>
    <col min="15" max="15" width="7.85546875" style="11" customWidth="1"/>
    <col min="16" max="16" width="10" style="11" customWidth="1"/>
    <col min="17" max="17" width="7.85546875" style="11" customWidth="1"/>
    <col min="18" max="18" width="6.140625" style="24" customWidth="1"/>
    <col min="19" max="19" width="5" style="25" customWidth="1"/>
    <col min="20" max="16384" width="9.140625" style="11"/>
  </cols>
  <sheetData>
    <row r="1" spans="1:20" ht="60" customHeight="1">
      <c r="A1" s="56" t="s">
        <v>116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20" ht="15.75" customHeight="1">
      <c r="A2" s="61" t="s">
        <v>22</v>
      </c>
      <c r="B2" s="62" t="s">
        <v>21</v>
      </c>
      <c r="C2" s="63" t="s">
        <v>0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5"/>
    </row>
    <row r="3" spans="1:20" ht="15.75">
      <c r="A3" s="61"/>
      <c r="B3" s="62"/>
      <c r="C3" s="61" t="s">
        <v>17</v>
      </c>
      <c r="D3" s="61"/>
      <c r="E3" s="61"/>
      <c r="F3" s="61" t="s">
        <v>16</v>
      </c>
      <c r="G3" s="61"/>
      <c r="H3" s="61" t="s">
        <v>18</v>
      </c>
      <c r="I3" s="61"/>
      <c r="J3" s="61" t="s">
        <v>77</v>
      </c>
      <c r="K3" s="61"/>
      <c r="L3" s="61" t="s">
        <v>78</v>
      </c>
      <c r="M3" s="61"/>
      <c r="N3" s="61" t="s">
        <v>79</v>
      </c>
      <c r="O3" s="61"/>
      <c r="P3" s="61" t="s">
        <v>80</v>
      </c>
      <c r="Q3" s="61"/>
    </row>
    <row r="4" spans="1:20" ht="15.75">
      <c r="A4" s="61"/>
      <c r="B4" s="62"/>
      <c r="C4" s="54" t="s">
        <v>19</v>
      </c>
      <c r="D4" s="54" t="s">
        <v>23</v>
      </c>
      <c r="E4" s="54" t="s">
        <v>20</v>
      </c>
      <c r="F4" s="54" t="s">
        <v>19</v>
      </c>
      <c r="G4" s="54" t="s">
        <v>20</v>
      </c>
      <c r="H4" s="54" t="s">
        <v>19</v>
      </c>
      <c r="I4" s="54" t="s">
        <v>20</v>
      </c>
      <c r="J4" s="54" t="s">
        <v>19</v>
      </c>
      <c r="K4" s="54" t="s">
        <v>20</v>
      </c>
      <c r="L4" s="54" t="s">
        <v>19</v>
      </c>
      <c r="M4" s="54" t="s">
        <v>20</v>
      </c>
      <c r="N4" s="54" t="s">
        <v>19</v>
      </c>
      <c r="O4" s="54" t="s">
        <v>20</v>
      </c>
      <c r="P4" s="54" t="s">
        <v>19</v>
      </c>
      <c r="Q4" s="54" t="s">
        <v>20</v>
      </c>
    </row>
    <row r="5" spans="1:20" ht="144" customHeight="1">
      <c r="A5" s="57" t="s">
        <v>1</v>
      </c>
      <c r="B5" s="26" t="s">
        <v>33</v>
      </c>
      <c r="C5" s="9">
        <f>SUM(C6:C7)</f>
        <v>1739.2</v>
      </c>
      <c r="D5" s="9">
        <f>SUM(D6:D7)</f>
        <v>0</v>
      </c>
      <c r="E5" s="9">
        <f>SUM(E6:E7)</f>
        <v>0</v>
      </c>
      <c r="F5" s="9">
        <f>F6+F7</f>
        <v>779.6</v>
      </c>
      <c r="G5" s="9">
        <f>G6+G7</f>
        <v>0</v>
      </c>
      <c r="H5" s="9">
        <f>40+245</f>
        <v>285</v>
      </c>
      <c r="I5" s="9">
        <f>SUM(I6:I6)</f>
        <v>0</v>
      </c>
      <c r="J5" s="9">
        <v>300</v>
      </c>
      <c r="K5" s="9">
        <f>SUM(K6:K6)</f>
        <v>0</v>
      </c>
      <c r="L5" s="9">
        <v>300</v>
      </c>
      <c r="M5" s="9">
        <f>SUM(M6:M6)</f>
        <v>0</v>
      </c>
      <c r="N5" s="9">
        <v>300</v>
      </c>
      <c r="O5" s="9">
        <f>SUM(O6:O6)</f>
        <v>0</v>
      </c>
      <c r="P5" s="9">
        <v>300</v>
      </c>
      <c r="Q5" s="9">
        <f>SUM(Q6:Q6)</f>
        <v>0</v>
      </c>
      <c r="R5" s="32" t="s">
        <v>63</v>
      </c>
      <c r="S5" s="25">
        <v>351</v>
      </c>
    </row>
    <row r="6" spans="1:20" ht="17.25" customHeight="1">
      <c r="A6" s="60"/>
      <c r="B6" s="27" t="s">
        <v>34</v>
      </c>
      <c r="C6" s="10">
        <v>20.2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24" t="s">
        <v>41</v>
      </c>
    </row>
    <row r="7" spans="1:20" ht="48.75" customHeight="1">
      <c r="A7" s="58"/>
      <c r="B7" s="27" t="s">
        <v>62</v>
      </c>
      <c r="C7" s="10">
        <v>1719</v>
      </c>
      <c r="D7" s="10">
        <v>0</v>
      </c>
      <c r="E7" s="10">
        <v>0</v>
      </c>
      <c r="F7" s="10">
        <v>779.6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24" t="s">
        <v>41</v>
      </c>
    </row>
    <row r="8" spans="1:20" ht="96" customHeight="1">
      <c r="A8" s="59" t="s">
        <v>8</v>
      </c>
      <c r="B8" s="26" t="s">
        <v>35</v>
      </c>
      <c r="C8" s="9">
        <f>SUM(C9:C10)</f>
        <v>135.1</v>
      </c>
      <c r="D8" s="9">
        <f t="shared" ref="D8:E8" si="0">SUM(D9:D10)</f>
        <v>0</v>
      </c>
      <c r="E8" s="9">
        <f t="shared" si="0"/>
        <v>0</v>
      </c>
      <c r="F8" s="9">
        <f>F9+F10</f>
        <v>30</v>
      </c>
      <c r="G8" s="9">
        <f>G9+G10</f>
        <v>0</v>
      </c>
      <c r="H8" s="9">
        <v>40</v>
      </c>
      <c r="I8" s="9">
        <f t="shared" ref="I8" si="1">SUM(I9:I10)</f>
        <v>0</v>
      </c>
      <c r="J8" s="9">
        <v>100</v>
      </c>
      <c r="K8" s="9">
        <f t="shared" ref="K8" si="2">SUM(K9:K10)</f>
        <v>0</v>
      </c>
      <c r="L8" s="9">
        <v>100</v>
      </c>
      <c r="M8" s="9">
        <f t="shared" ref="M8" si="3">SUM(M9:M10)</f>
        <v>0</v>
      </c>
      <c r="N8" s="9">
        <v>100</v>
      </c>
      <c r="O8" s="9">
        <f t="shared" ref="O8" si="4">SUM(O9:O10)</f>
        <v>0</v>
      </c>
      <c r="P8" s="9">
        <v>100</v>
      </c>
      <c r="Q8" s="9">
        <f t="shared" ref="Q8" si="5">SUM(Q9:Q10)</f>
        <v>0</v>
      </c>
      <c r="R8" s="24" t="s">
        <v>42</v>
      </c>
      <c r="S8" s="25">
        <v>352</v>
      </c>
    </row>
    <row r="9" spans="1:20" ht="33.75" customHeight="1">
      <c r="A9" s="59"/>
      <c r="B9" s="27" t="s">
        <v>36</v>
      </c>
      <c r="C9" s="10">
        <v>129.6</v>
      </c>
      <c r="D9" s="10">
        <v>0</v>
      </c>
      <c r="E9" s="10">
        <v>0</v>
      </c>
      <c r="F9" s="10">
        <v>30</v>
      </c>
      <c r="G9" s="10">
        <v>0</v>
      </c>
      <c r="H9" s="10">
        <v>30</v>
      </c>
      <c r="I9" s="10">
        <v>0</v>
      </c>
      <c r="J9" s="10"/>
      <c r="K9" s="10">
        <v>0</v>
      </c>
      <c r="L9" s="10"/>
      <c r="M9" s="10">
        <v>0</v>
      </c>
      <c r="N9" s="10"/>
      <c r="O9" s="10">
        <v>0</v>
      </c>
      <c r="P9" s="10"/>
      <c r="Q9" s="10">
        <v>0</v>
      </c>
    </row>
    <row r="10" spans="1:20" ht="18.75" customHeight="1">
      <c r="A10" s="59"/>
      <c r="B10" s="28" t="s">
        <v>37</v>
      </c>
      <c r="C10" s="10">
        <v>5.5</v>
      </c>
      <c r="D10" s="10">
        <v>0</v>
      </c>
      <c r="E10" s="10">
        <v>0</v>
      </c>
      <c r="F10" s="10">
        <v>0</v>
      </c>
      <c r="G10" s="10">
        <v>0</v>
      </c>
      <c r="H10" s="10">
        <v>10</v>
      </c>
      <c r="I10" s="10">
        <v>0</v>
      </c>
      <c r="J10" s="10"/>
      <c r="K10" s="10">
        <v>0</v>
      </c>
      <c r="L10" s="10"/>
      <c r="M10" s="10">
        <v>0</v>
      </c>
      <c r="N10" s="10"/>
      <c r="O10" s="10">
        <v>0</v>
      </c>
      <c r="P10" s="10"/>
      <c r="Q10" s="10">
        <v>0</v>
      </c>
    </row>
    <row r="11" spans="1:20" ht="111.75" customHeight="1">
      <c r="A11" s="57" t="s">
        <v>11</v>
      </c>
      <c r="B11" s="26" t="s">
        <v>38</v>
      </c>
      <c r="C11" s="9">
        <f>C12+C13</f>
        <v>3729.2000000000003</v>
      </c>
      <c r="D11" s="9">
        <v>0</v>
      </c>
      <c r="E11" s="9">
        <v>0</v>
      </c>
      <c r="F11" s="9">
        <v>173</v>
      </c>
      <c r="G11" s="9">
        <f>G12+G13+G14</f>
        <v>615.9</v>
      </c>
      <c r="H11" s="9">
        <v>11.3</v>
      </c>
      <c r="I11" s="9">
        <v>214</v>
      </c>
      <c r="J11" s="9">
        <v>100</v>
      </c>
      <c r="K11" s="9">
        <v>0</v>
      </c>
      <c r="L11" s="9">
        <v>100</v>
      </c>
      <c r="M11" s="9">
        <v>0</v>
      </c>
      <c r="N11" s="9">
        <v>100</v>
      </c>
      <c r="O11" s="9">
        <v>0</v>
      </c>
      <c r="P11" s="9">
        <v>100</v>
      </c>
      <c r="Q11" s="9">
        <v>0</v>
      </c>
      <c r="R11" s="24" t="s">
        <v>41</v>
      </c>
      <c r="S11" s="25">
        <v>353</v>
      </c>
    </row>
    <row r="12" spans="1:20" ht="18" customHeight="1">
      <c r="A12" s="60"/>
      <c r="B12" s="27" t="s">
        <v>39</v>
      </c>
      <c r="C12" s="10">
        <f>2842.3+504.1</f>
        <v>3346.4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</row>
    <row r="13" spans="1:20" ht="82.5" customHeight="1">
      <c r="A13" s="58"/>
      <c r="B13" s="27" t="s">
        <v>40</v>
      </c>
      <c r="C13" s="10">
        <v>382.8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</row>
    <row r="14" spans="1:20" ht="82.5" customHeight="1">
      <c r="A14" s="53"/>
      <c r="B14" s="27" t="s">
        <v>104</v>
      </c>
      <c r="C14" s="10"/>
      <c r="D14" s="10"/>
      <c r="E14" s="10"/>
      <c r="F14" s="10">
        <f>32.5+25.5</f>
        <v>58</v>
      </c>
      <c r="G14" s="10">
        <v>615.9</v>
      </c>
      <c r="H14" s="10"/>
      <c r="I14" s="10"/>
      <c r="J14" s="10"/>
      <c r="K14" s="10"/>
      <c r="L14" s="10"/>
      <c r="M14" s="10"/>
      <c r="N14" s="10"/>
      <c r="O14" s="10"/>
      <c r="P14" s="10"/>
      <c r="Q14" s="10"/>
      <c r="S14" s="25">
        <v>7088</v>
      </c>
    </row>
    <row r="15" spans="1:20" ht="67.5" customHeight="1">
      <c r="A15" s="52"/>
      <c r="B15" s="27" t="s">
        <v>105</v>
      </c>
      <c r="C15" s="10"/>
      <c r="D15" s="10"/>
      <c r="E15" s="10"/>
      <c r="F15" s="10"/>
      <c r="G15" s="10"/>
      <c r="H15" s="10">
        <f>3.84+4.7+2.75</f>
        <v>11.29</v>
      </c>
      <c r="I15" s="10">
        <v>213.99</v>
      </c>
      <c r="J15" s="10"/>
      <c r="K15" s="10"/>
      <c r="L15" s="10"/>
      <c r="M15" s="10"/>
      <c r="N15" s="10"/>
      <c r="O15" s="10"/>
      <c r="P15" s="10"/>
      <c r="Q15" s="10"/>
    </row>
    <row r="16" spans="1:20" ht="128.25" customHeight="1">
      <c r="A16" s="57" t="s">
        <v>13</v>
      </c>
      <c r="B16" s="26" t="s">
        <v>43</v>
      </c>
      <c r="C16" s="9">
        <v>750</v>
      </c>
      <c r="D16" s="9">
        <f>D17</f>
        <v>0</v>
      </c>
      <c r="E16" s="9">
        <f>E17</f>
        <v>15000</v>
      </c>
      <c r="F16" s="9">
        <f>F17</f>
        <v>1530.3</v>
      </c>
      <c r="G16" s="9">
        <f>G17</f>
        <v>24726.400000000001</v>
      </c>
      <c r="H16" s="9">
        <f>H17</f>
        <v>1560</v>
      </c>
      <c r="I16" s="9">
        <v>31006.01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24" t="s">
        <v>41</v>
      </c>
      <c r="S16" s="33" t="s">
        <v>90</v>
      </c>
      <c r="T16" s="34"/>
    </row>
    <row r="17" spans="1:20" ht="53.25" customHeight="1">
      <c r="A17" s="58"/>
      <c r="B17" s="27" t="s">
        <v>107</v>
      </c>
      <c r="C17" s="10">
        <v>750</v>
      </c>
      <c r="D17" s="10">
        <v>0</v>
      </c>
      <c r="E17" s="10">
        <v>15000</v>
      </c>
      <c r="F17" s="10">
        <v>1530.3</v>
      </c>
      <c r="G17" s="10">
        <v>24726.400000000001</v>
      </c>
      <c r="H17" s="10">
        <v>1560</v>
      </c>
      <c r="I17" s="10">
        <v>31006.01</v>
      </c>
      <c r="J17" s="10"/>
      <c r="K17" s="10"/>
      <c r="L17" s="10"/>
      <c r="M17" s="10"/>
      <c r="N17" s="10"/>
      <c r="O17" s="10"/>
      <c r="P17" s="10"/>
      <c r="Q17" s="10"/>
      <c r="S17" s="33"/>
      <c r="T17" s="34"/>
    </row>
    <row r="18" spans="1:20" ht="113.25" customHeight="1">
      <c r="A18" s="57" t="s">
        <v>44</v>
      </c>
      <c r="B18" s="26" t="s">
        <v>45</v>
      </c>
      <c r="C18" s="9">
        <f t="shared" ref="C18:I18" si="6">SUM(C19:C20)</f>
        <v>316.09999999999997</v>
      </c>
      <c r="D18" s="9">
        <f t="shared" si="6"/>
        <v>0</v>
      </c>
      <c r="E18" s="9">
        <f t="shared" si="6"/>
        <v>407.5</v>
      </c>
      <c r="F18" s="9">
        <v>1284.5999999999999</v>
      </c>
      <c r="G18" s="9">
        <v>633.6</v>
      </c>
      <c r="H18" s="9">
        <f>1438+68.5</f>
        <v>1506.5</v>
      </c>
      <c r="I18" s="9">
        <v>1358.9</v>
      </c>
      <c r="J18" s="9">
        <v>1350</v>
      </c>
      <c r="K18" s="9">
        <f t="shared" ref="K18" si="7">SUM(K19:K20)</f>
        <v>0</v>
      </c>
      <c r="L18" s="9">
        <v>1200</v>
      </c>
      <c r="M18" s="9">
        <f t="shared" ref="M18" si="8">SUM(M19:M20)</f>
        <v>0</v>
      </c>
      <c r="N18" s="9">
        <v>1200</v>
      </c>
      <c r="O18" s="9">
        <f t="shared" ref="O18" si="9">SUM(O19:O20)</f>
        <v>0</v>
      </c>
      <c r="P18" s="9">
        <v>1200</v>
      </c>
      <c r="Q18" s="9">
        <f t="shared" ref="Q18" si="10">SUM(Q19:Q20)</f>
        <v>0</v>
      </c>
      <c r="R18" s="24" t="s">
        <v>54</v>
      </c>
      <c r="S18" s="25">
        <v>601</v>
      </c>
    </row>
    <row r="19" spans="1:20" ht="114" customHeight="1">
      <c r="A19" s="60"/>
      <c r="B19" s="27" t="s">
        <v>100</v>
      </c>
      <c r="C19" s="10">
        <v>56.9</v>
      </c>
      <c r="D19" s="10">
        <v>0</v>
      </c>
      <c r="E19" s="10">
        <v>407.5</v>
      </c>
      <c r="F19" s="10"/>
      <c r="G19" s="10"/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S19" s="25">
        <v>7088</v>
      </c>
    </row>
    <row r="20" spans="1:20" ht="32.25" customHeight="1">
      <c r="A20" s="60"/>
      <c r="B20" s="27" t="s">
        <v>61</v>
      </c>
      <c r="C20" s="10">
        <v>259.2</v>
      </c>
      <c r="D20" s="10">
        <v>0</v>
      </c>
      <c r="E20" s="10">
        <v>0</v>
      </c>
      <c r="F20" s="10"/>
      <c r="G20" s="10">
        <v>0</v>
      </c>
      <c r="H20" s="10"/>
      <c r="I20" s="10">
        <v>0</v>
      </c>
      <c r="J20" s="10"/>
      <c r="K20" s="10">
        <v>0</v>
      </c>
      <c r="L20" s="10"/>
      <c r="M20" s="10">
        <v>0</v>
      </c>
      <c r="N20" s="10"/>
      <c r="O20" s="10">
        <v>0</v>
      </c>
      <c r="P20" s="10"/>
      <c r="Q20" s="10">
        <v>0</v>
      </c>
    </row>
    <row r="21" spans="1:20" ht="117" customHeight="1">
      <c r="A21" s="52"/>
      <c r="B21" s="27" t="s">
        <v>99</v>
      </c>
      <c r="C21" s="10"/>
      <c r="D21" s="10"/>
      <c r="E21" s="10"/>
      <c r="F21" s="10">
        <v>59.4</v>
      </c>
      <c r="G21" s="10">
        <v>633.6</v>
      </c>
      <c r="H21" s="10"/>
      <c r="I21" s="10"/>
      <c r="J21" s="10"/>
      <c r="K21" s="10"/>
      <c r="L21" s="10"/>
      <c r="M21" s="10"/>
      <c r="N21" s="10"/>
      <c r="O21" s="10"/>
      <c r="P21" s="10"/>
      <c r="Q21" s="10"/>
      <c r="S21" s="25">
        <v>7088</v>
      </c>
    </row>
    <row r="22" spans="1:20" ht="66.75" customHeight="1">
      <c r="A22" s="52"/>
      <c r="B22" s="27" t="s">
        <v>102</v>
      </c>
      <c r="C22" s="10"/>
      <c r="D22" s="10"/>
      <c r="E22" s="10"/>
      <c r="F22" s="10"/>
      <c r="G22" s="10"/>
      <c r="H22" s="10">
        <f>4.92+4.97</f>
        <v>9.89</v>
      </c>
      <c r="I22" s="10">
        <f>93.34+94.29</f>
        <v>187.63</v>
      </c>
      <c r="J22" s="10"/>
      <c r="K22" s="10"/>
      <c r="L22" s="10"/>
      <c r="M22" s="10"/>
      <c r="N22" s="10"/>
      <c r="O22" s="10"/>
      <c r="P22" s="10"/>
      <c r="Q22" s="10"/>
    </row>
    <row r="23" spans="1:20" ht="66.75" customHeight="1">
      <c r="A23" s="52"/>
      <c r="B23" s="27" t="s">
        <v>103</v>
      </c>
      <c r="C23" s="10"/>
      <c r="D23" s="10"/>
      <c r="E23" s="10"/>
      <c r="F23" s="10"/>
      <c r="G23" s="10"/>
      <c r="H23" s="10">
        <v>1.57</v>
      </c>
      <c r="I23" s="10">
        <v>29.71</v>
      </c>
      <c r="J23" s="10"/>
      <c r="K23" s="10"/>
      <c r="L23" s="10"/>
      <c r="M23" s="10"/>
      <c r="N23" s="10"/>
      <c r="O23" s="10"/>
      <c r="P23" s="10"/>
      <c r="Q23" s="10"/>
    </row>
    <row r="24" spans="1:20" ht="98.25" customHeight="1">
      <c r="A24" s="52"/>
      <c r="B24" s="27" t="s">
        <v>109</v>
      </c>
      <c r="C24" s="10"/>
      <c r="D24" s="10"/>
      <c r="E24" s="10"/>
      <c r="F24" s="10"/>
      <c r="G24" s="10"/>
      <c r="H24" s="10">
        <v>57.077599999999997</v>
      </c>
      <c r="I24" s="10">
        <v>1141.5999999999999</v>
      </c>
      <c r="J24" s="10"/>
      <c r="K24" s="10"/>
      <c r="L24" s="10"/>
      <c r="M24" s="10"/>
      <c r="N24" s="10"/>
      <c r="O24" s="10"/>
      <c r="P24" s="10"/>
      <c r="Q24" s="10"/>
    </row>
    <row r="25" spans="1:20" ht="97.5" customHeight="1">
      <c r="A25" s="55" t="s">
        <v>46</v>
      </c>
      <c r="B25" s="26" t="s">
        <v>47</v>
      </c>
      <c r="C25" s="9">
        <v>384</v>
      </c>
      <c r="D25" s="9">
        <v>0</v>
      </c>
      <c r="E25" s="9">
        <v>0</v>
      </c>
      <c r="F25" s="9">
        <v>406</v>
      </c>
      <c r="G25" s="9">
        <v>0</v>
      </c>
      <c r="H25" s="9">
        <v>270</v>
      </c>
      <c r="I25" s="9">
        <v>0</v>
      </c>
      <c r="J25" s="9">
        <v>200</v>
      </c>
      <c r="K25" s="9">
        <v>0</v>
      </c>
      <c r="L25" s="9">
        <v>200</v>
      </c>
      <c r="M25" s="9">
        <v>0</v>
      </c>
      <c r="N25" s="9">
        <v>200</v>
      </c>
      <c r="O25" s="9">
        <v>0</v>
      </c>
      <c r="P25" s="9">
        <v>200</v>
      </c>
      <c r="Q25" s="9">
        <v>0</v>
      </c>
      <c r="R25" s="24" t="s">
        <v>54</v>
      </c>
      <c r="S25" s="25">
        <v>602</v>
      </c>
    </row>
    <row r="26" spans="1:20" ht="114" customHeight="1">
      <c r="A26" s="55" t="s">
        <v>48</v>
      </c>
      <c r="B26" s="26" t="s">
        <v>49</v>
      </c>
      <c r="C26" s="9">
        <v>112</v>
      </c>
      <c r="D26" s="9">
        <v>0</v>
      </c>
      <c r="E26" s="9">
        <v>0</v>
      </c>
      <c r="F26" s="9">
        <v>190</v>
      </c>
      <c r="G26" s="9">
        <v>0</v>
      </c>
      <c r="H26" s="9">
        <v>125</v>
      </c>
      <c r="I26" s="9">
        <v>0</v>
      </c>
      <c r="J26" s="9">
        <v>100</v>
      </c>
      <c r="K26" s="9">
        <v>0</v>
      </c>
      <c r="L26" s="9">
        <v>100</v>
      </c>
      <c r="M26" s="9">
        <v>0</v>
      </c>
      <c r="N26" s="9">
        <v>100</v>
      </c>
      <c r="O26" s="9">
        <v>0</v>
      </c>
      <c r="P26" s="9">
        <v>100</v>
      </c>
      <c r="Q26" s="9">
        <v>0</v>
      </c>
      <c r="R26" s="24" t="s">
        <v>54</v>
      </c>
      <c r="S26" s="25">
        <v>604</v>
      </c>
    </row>
    <row r="27" spans="1:20" ht="96" customHeight="1">
      <c r="A27" s="57" t="s">
        <v>50</v>
      </c>
      <c r="B27" s="26" t="s">
        <v>51</v>
      </c>
      <c r="C27" s="9">
        <v>408.9</v>
      </c>
      <c r="D27" s="9">
        <v>0</v>
      </c>
      <c r="E27" s="9">
        <v>0</v>
      </c>
      <c r="F27" s="9">
        <v>582.29999999999995</v>
      </c>
      <c r="G27" s="9">
        <v>0</v>
      </c>
      <c r="H27" s="9">
        <f>517.65+4.73+29.66</f>
        <v>552.04</v>
      </c>
      <c r="I27" s="9">
        <v>651.9</v>
      </c>
      <c r="J27" s="9">
        <v>350</v>
      </c>
      <c r="K27" s="9">
        <v>0</v>
      </c>
      <c r="L27" s="9">
        <v>350</v>
      </c>
      <c r="M27" s="9">
        <v>0</v>
      </c>
      <c r="N27" s="9">
        <v>350</v>
      </c>
      <c r="O27" s="9">
        <v>0</v>
      </c>
      <c r="P27" s="9">
        <v>350</v>
      </c>
      <c r="Q27" s="9">
        <v>0</v>
      </c>
      <c r="R27" s="24" t="s">
        <v>54</v>
      </c>
      <c r="S27" s="25">
        <v>605</v>
      </c>
    </row>
    <row r="28" spans="1:20" ht="51" customHeight="1">
      <c r="A28" s="58"/>
      <c r="B28" s="27" t="s">
        <v>101</v>
      </c>
      <c r="C28" s="10"/>
      <c r="D28" s="10"/>
      <c r="E28" s="10"/>
      <c r="F28" s="10"/>
      <c r="G28" s="10"/>
      <c r="H28" s="10">
        <f>2.29+2.44</f>
        <v>4.7300000000000004</v>
      </c>
      <c r="I28" s="10">
        <v>89.52</v>
      </c>
      <c r="J28" s="10"/>
      <c r="K28" s="10"/>
      <c r="L28" s="10"/>
      <c r="M28" s="10"/>
      <c r="N28" s="10"/>
      <c r="O28" s="10"/>
      <c r="P28" s="10"/>
      <c r="Q28" s="10"/>
    </row>
    <row r="29" spans="1:20" ht="65.25" customHeight="1">
      <c r="A29" s="53"/>
      <c r="B29" s="27" t="s">
        <v>106</v>
      </c>
      <c r="C29" s="10"/>
      <c r="D29" s="10"/>
      <c r="E29" s="10"/>
      <c r="F29" s="10"/>
      <c r="G29" s="10"/>
      <c r="H29" s="10">
        <v>29.66</v>
      </c>
      <c r="I29" s="10">
        <v>562.38</v>
      </c>
      <c r="J29" s="10"/>
      <c r="K29" s="10"/>
      <c r="L29" s="10"/>
      <c r="M29" s="10"/>
      <c r="N29" s="10"/>
      <c r="O29" s="10"/>
      <c r="P29" s="10"/>
      <c r="Q29" s="10"/>
      <c r="R29" s="24" t="s">
        <v>54</v>
      </c>
      <c r="S29" s="25">
        <v>7088</v>
      </c>
    </row>
    <row r="30" spans="1:20" ht="94.5" customHeight="1">
      <c r="A30" s="55" t="s">
        <v>52</v>
      </c>
      <c r="B30" s="26" t="s">
        <v>53</v>
      </c>
      <c r="C30" s="9">
        <v>0</v>
      </c>
      <c r="D30" s="9">
        <v>0</v>
      </c>
      <c r="E30" s="9">
        <v>0</v>
      </c>
      <c r="F30" s="9"/>
      <c r="G30" s="9">
        <v>0</v>
      </c>
      <c r="H30" s="9"/>
      <c r="I30" s="9">
        <v>0</v>
      </c>
      <c r="J30" s="9"/>
      <c r="K30" s="9">
        <v>0</v>
      </c>
      <c r="L30" s="9"/>
      <c r="M30" s="9">
        <v>0</v>
      </c>
      <c r="N30" s="9"/>
      <c r="O30" s="9">
        <v>0</v>
      </c>
      <c r="P30" s="9"/>
      <c r="Q30" s="9">
        <v>0</v>
      </c>
      <c r="R30" s="24" t="s">
        <v>54</v>
      </c>
      <c r="S30" s="25">
        <v>606</v>
      </c>
    </row>
    <row r="31" spans="1:20" ht="126.75" customHeight="1">
      <c r="A31" s="55" t="s">
        <v>55</v>
      </c>
      <c r="B31" s="26" t="s">
        <v>56</v>
      </c>
      <c r="C31" s="9">
        <v>37.700000000000003</v>
      </c>
      <c r="D31" s="9">
        <v>0</v>
      </c>
      <c r="E31" s="9">
        <v>0</v>
      </c>
      <c r="F31" s="9">
        <v>284.10000000000002</v>
      </c>
      <c r="G31" s="9">
        <v>0</v>
      </c>
      <c r="H31" s="9">
        <v>250</v>
      </c>
      <c r="I31" s="9">
        <v>0</v>
      </c>
      <c r="J31" s="9">
        <v>100</v>
      </c>
      <c r="K31" s="9">
        <v>0</v>
      </c>
      <c r="L31" s="9">
        <v>100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24" t="s">
        <v>54</v>
      </c>
      <c r="S31" s="25">
        <v>603</v>
      </c>
    </row>
    <row r="32" spans="1:20" ht="95.25" customHeight="1">
      <c r="A32" s="55" t="s">
        <v>57</v>
      </c>
      <c r="B32" s="26" t="s">
        <v>58</v>
      </c>
      <c r="C32" s="9">
        <v>39.700000000000003</v>
      </c>
      <c r="D32" s="9">
        <v>0</v>
      </c>
      <c r="E32" s="9">
        <v>0</v>
      </c>
      <c r="F32" s="9">
        <v>199.3</v>
      </c>
      <c r="G32" s="9">
        <v>0</v>
      </c>
      <c r="H32" s="9">
        <v>60.5</v>
      </c>
      <c r="I32" s="9">
        <v>0</v>
      </c>
      <c r="J32" s="9">
        <v>100</v>
      </c>
      <c r="K32" s="9">
        <v>0</v>
      </c>
      <c r="L32" s="9">
        <v>100</v>
      </c>
      <c r="M32" s="9">
        <v>0</v>
      </c>
      <c r="N32" s="9">
        <v>100</v>
      </c>
      <c r="O32" s="9">
        <v>0</v>
      </c>
      <c r="P32" s="9">
        <v>100</v>
      </c>
      <c r="Q32" s="9">
        <v>0</v>
      </c>
      <c r="R32" s="24" t="s">
        <v>41</v>
      </c>
      <c r="S32" s="25">
        <v>354</v>
      </c>
    </row>
    <row r="33" spans="1:19" ht="96" customHeight="1">
      <c r="A33" s="55" t="s">
        <v>59</v>
      </c>
      <c r="B33" s="26" t="s">
        <v>60</v>
      </c>
      <c r="C33" s="9">
        <v>629.6</v>
      </c>
      <c r="D33" s="9">
        <v>0</v>
      </c>
      <c r="E33" s="9">
        <v>0</v>
      </c>
      <c r="F33" s="9">
        <v>0</v>
      </c>
      <c r="G33" s="9">
        <v>0</v>
      </c>
      <c r="H33" s="9">
        <v>400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24" t="s">
        <v>42</v>
      </c>
      <c r="S33" s="25">
        <v>9601</v>
      </c>
    </row>
    <row r="34" spans="1:19" ht="96" customHeight="1">
      <c r="A34" s="55" t="s">
        <v>84</v>
      </c>
      <c r="B34" s="26" t="s">
        <v>85</v>
      </c>
      <c r="C34" s="9">
        <v>225.5</v>
      </c>
      <c r="D34" s="9"/>
      <c r="E34" s="9"/>
      <c r="F34" s="9">
        <v>437.3</v>
      </c>
      <c r="G34" s="9"/>
      <c r="H34" s="9">
        <f>H35+H36</f>
        <v>410</v>
      </c>
      <c r="I34" s="9"/>
      <c r="J34" s="9">
        <v>700</v>
      </c>
      <c r="K34" s="9"/>
      <c r="L34" s="9">
        <v>700</v>
      </c>
      <c r="M34" s="9"/>
      <c r="N34" s="9">
        <v>700</v>
      </c>
      <c r="O34" s="9"/>
      <c r="P34" s="9">
        <v>700</v>
      </c>
      <c r="Q34" s="9"/>
      <c r="R34" s="24" t="s">
        <v>42</v>
      </c>
      <c r="S34" s="25">
        <v>350</v>
      </c>
    </row>
    <row r="35" spans="1:19" ht="36" customHeight="1">
      <c r="A35" s="87"/>
      <c r="B35" s="27" t="s">
        <v>127</v>
      </c>
      <c r="C35" s="10"/>
      <c r="D35" s="10"/>
      <c r="E35" s="10"/>
      <c r="F35" s="10"/>
      <c r="G35" s="10"/>
      <c r="H35" s="10">
        <v>340</v>
      </c>
      <c r="I35" s="10"/>
      <c r="J35" s="10"/>
      <c r="K35" s="10"/>
      <c r="L35" s="10"/>
      <c r="M35" s="10"/>
      <c r="N35" s="10"/>
      <c r="O35" s="10"/>
      <c r="P35" s="10"/>
      <c r="Q35" s="10"/>
    </row>
    <row r="36" spans="1:19" ht="36" customHeight="1">
      <c r="A36" s="87"/>
      <c r="B36" s="27" t="s">
        <v>128</v>
      </c>
      <c r="C36" s="10"/>
      <c r="D36" s="10"/>
      <c r="E36" s="10"/>
      <c r="F36" s="10"/>
      <c r="G36" s="10"/>
      <c r="H36" s="10">
        <v>70</v>
      </c>
      <c r="I36" s="10"/>
      <c r="J36" s="10"/>
      <c r="K36" s="10"/>
      <c r="L36" s="10"/>
      <c r="M36" s="10"/>
      <c r="N36" s="10"/>
      <c r="O36" s="10"/>
      <c r="P36" s="10"/>
      <c r="Q36" s="10"/>
    </row>
    <row r="37" spans="1:19" ht="115.5" customHeight="1">
      <c r="A37" s="57" t="s">
        <v>98</v>
      </c>
      <c r="B37" s="37" t="s">
        <v>96</v>
      </c>
      <c r="C37" s="9" t="s">
        <v>97</v>
      </c>
      <c r="D37" s="9" t="s">
        <v>97</v>
      </c>
      <c r="E37" s="9" t="s">
        <v>97</v>
      </c>
      <c r="F37" s="9" t="s">
        <v>97</v>
      </c>
      <c r="G37" s="9" t="s">
        <v>97</v>
      </c>
      <c r="H37" s="9">
        <f>H38+H39</f>
        <v>200</v>
      </c>
      <c r="I37" s="9">
        <v>197.7</v>
      </c>
      <c r="J37" s="9">
        <f>J38+J39</f>
        <v>42.5</v>
      </c>
      <c r="K37" s="9"/>
      <c r="L37" s="9">
        <f>L38+L39</f>
        <v>42.5</v>
      </c>
      <c r="M37" s="9"/>
      <c r="N37" s="9">
        <f>N38+N39</f>
        <v>42.5</v>
      </c>
      <c r="O37" s="9"/>
      <c r="P37" s="9">
        <f>P38+P39</f>
        <v>42.5</v>
      </c>
      <c r="Q37" s="9"/>
      <c r="R37" s="24" t="s">
        <v>54</v>
      </c>
      <c r="S37" s="25" t="s">
        <v>124</v>
      </c>
    </row>
    <row r="38" spans="1:19" ht="33" customHeight="1">
      <c r="A38" s="58"/>
      <c r="B38" s="38" t="s">
        <v>129</v>
      </c>
      <c r="C38" s="9" t="s">
        <v>97</v>
      </c>
      <c r="D38" s="9" t="s">
        <v>97</v>
      </c>
      <c r="E38" s="9" t="s">
        <v>97</v>
      </c>
      <c r="F38" s="9" t="s">
        <v>97</v>
      </c>
      <c r="G38" s="9" t="s">
        <v>97</v>
      </c>
      <c r="H38" s="10">
        <v>200</v>
      </c>
      <c r="I38" s="10">
        <v>197.66</v>
      </c>
      <c r="J38" s="10">
        <v>30.5</v>
      </c>
      <c r="K38" s="10"/>
      <c r="L38" s="10">
        <v>30.5</v>
      </c>
      <c r="M38" s="10"/>
      <c r="N38" s="10">
        <v>30.5</v>
      </c>
      <c r="O38" s="10"/>
      <c r="P38" s="10">
        <v>30.5</v>
      </c>
      <c r="Q38" s="9"/>
    </row>
    <row r="39" spans="1:19" ht="52.5" customHeight="1">
      <c r="A39" s="53"/>
      <c r="B39" s="38" t="s">
        <v>125</v>
      </c>
      <c r="C39" s="9" t="s">
        <v>97</v>
      </c>
      <c r="D39" s="9" t="s">
        <v>97</v>
      </c>
      <c r="E39" s="9" t="s">
        <v>97</v>
      </c>
      <c r="F39" s="9" t="s">
        <v>97</v>
      </c>
      <c r="G39" s="9" t="s">
        <v>97</v>
      </c>
      <c r="H39" s="10"/>
      <c r="I39" s="10"/>
      <c r="J39" s="10">
        <v>12</v>
      </c>
      <c r="K39" s="10"/>
      <c r="L39" s="10">
        <v>12</v>
      </c>
      <c r="M39" s="10"/>
      <c r="N39" s="10">
        <v>12</v>
      </c>
      <c r="O39" s="10"/>
      <c r="P39" s="10">
        <v>12</v>
      </c>
      <c r="Q39" s="9"/>
    </row>
    <row r="40" spans="1:19" ht="15.75">
      <c r="A40" s="55"/>
      <c r="B40" s="26" t="s">
        <v>15</v>
      </c>
      <c r="C40" s="9">
        <f>C5+C8+C11+C16+C18+C25+C26+C27+C30+C31+C32+C33+C34</f>
        <v>8507</v>
      </c>
      <c r="D40" s="9">
        <f>D5+D8+D11+D16+D18+D25+D26+D27+D30+D31+D32+D33+D34</f>
        <v>0</v>
      </c>
      <c r="E40" s="9">
        <f>E5+E8+E11+E16+E18+E25+E26+E27+E30+E31+E32+E33+E34</f>
        <v>15407.5</v>
      </c>
      <c r="F40" s="9">
        <f>F5+F8+F11+F16+F18+F25+F26+F27+F30+F31+F32+F33+F34</f>
        <v>5896.5000000000009</v>
      </c>
      <c r="G40" s="9">
        <f>G5+G8+G11+G16+G18+G25+G26+G27+G30+G31+G32+G33+G34</f>
        <v>25975.9</v>
      </c>
      <c r="H40" s="9">
        <f>H5+H8+H11+H16+H18+H25+H26+H27+H30+H31+H32+H33+H34+H37</f>
        <v>5670.34</v>
      </c>
      <c r="I40" s="9">
        <f>I5+I8+I11+I16+I18+I25+I26+I27+I30+I31+I32+I33+I34+I37</f>
        <v>33428.509999999995</v>
      </c>
      <c r="J40" s="9">
        <f>J5+J8+J11+J16+J18+J25+J26+J27+J30+J31+J32+J33+J34+J37</f>
        <v>3442.5</v>
      </c>
      <c r="K40" s="9">
        <f>K5+K8+K11+K16+K18+K25+K26+K27+K30+K31+K32+K33+K34+K37</f>
        <v>0</v>
      </c>
      <c r="L40" s="9">
        <f>L5+L8+L11+L16+L18+L25+L26+L27+L30+L31+L32+L33+L34+L37</f>
        <v>3292.5</v>
      </c>
      <c r="M40" s="9">
        <f t="shared" ref="M40:Q40" si="11">M5+M8+M11+M16+M18+M25+M26+M27+M30+M31+M32+M33+M34+M37</f>
        <v>0</v>
      </c>
      <c r="N40" s="9">
        <f t="shared" si="11"/>
        <v>3192.5</v>
      </c>
      <c r="O40" s="9">
        <f t="shared" si="11"/>
        <v>0</v>
      </c>
      <c r="P40" s="9">
        <f t="shared" si="11"/>
        <v>3192.5</v>
      </c>
      <c r="Q40" s="9">
        <f t="shared" si="11"/>
        <v>0</v>
      </c>
    </row>
  </sheetData>
  <mergeCells count="18">
    <mergeCell ref="H3:I3"/>
    <mergeCell ref="C2:Q2"/>
    <mergeCell ref="A1:Q1"/>
    <mergeCell ref="A37:A38"/>
    <mergeCell ref="A16:A17"/>
    <mergeCell ref="A27:A28"/>
    <mergeCell ref="A8:A10"/>
    <mergeCell ref="A11:A13"/>
    <mergeCell ref="A18:A20"/>
    <mergeCell ref="A5:A7"/>
    <mergeCell ref="J3:K3"/>
    <mergeCell ref="L3:M3"/>
    <mergeCell ref="N3:O3"/>
    <mergeCell ref="P3:Q3"/>
    <mergeCell ref="A2:A4"/>
    <mergeCell ref="B2:B4"/>
    <mergeCell ref="C3:E3"/>
    <mergeCell ref="F3:G3"/>
  </mergeCells>
  <pageMargins left="0.27559055118110237" right="0.15748031496062992" top="0.39370078740157483" bottom="0.39370078740157483" header="0.19685039370078741" footer="0.15748031496062992"/>
  <pageSetup paperSize="9" scale="69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1"/>
  <sheetViews>
    <sheetView workbookViewId="0">
      <selection activeCell="Q11" sqref="A1:Q11"/>
    </sheetView>
  </sheetViews>
  <sheetFormatPr defaultRowHeight="15"/>
  <cols>
    <col min="1" max="1" width="3.85546875" style="1" customWidth="1"/>
    <col min="2" max="2" width="38.5703125" style="1" customWidth="1"/>
    <col min="3" max="3" width="10" style="11" customWidth="1"/>
    <col min="4" max="4" width="7.85546875" style="11" customWidth="1"/>
    <col min="5" max="5" width="10" style="11" customWidth="1"/>
    <col min="6" max="6" width="8.28515625" style="11" customWidth="1"/>
    <col min="7" max="7" width="10.5703125" style="11" customWidth="1"/>
    <col min="8" max="8" width="10" style="11" customWidth="1"/>
    <col min="9" max="9" width="10.7109375" style="11" customWidth="1"/>
    <col min="10" max="10" width="10.28515625" style="24" customWidth="1"/>
    <col min="11" max="11" width="7.85546875" style="42" customWidth="1"/>
    <col min="12" max="12" width="9.140625" style="11"/>
    <col min="13" max="13" width="7.85546875" style="11" customWidth="1"/>
    <col min="14" max="14" width="9.140625" style="1"/>
    <col min="15" max="15" width="7.85546875" style="1" customWidth="1"/>
    <col min="16" max="16" width="9.140625" style="1"/>
    <col min="17" max="17" width="7.85546875" style="1" customWidth="1"/>
    <col min="18" max="18" width="6" style="13" customWidth="1"/>
    <col min="19" max="19" width="9.140625" style="14"/>
    <col min="20" max="16384" width="9.140625" style="1"/>
  </cols>
  <sheetData>
    <row r="1" spans="1:19" ht="60" customHeight="1">
      <c r="A1" s="66" t="s">
        <v>115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</row>
    <row r="2" spans="1:19" ht="15.75" customHeight="1">
      <c r="A2" s="70" t="s">
        <v>22</v>
      </c>
      <c r="B2" s="71" t="s">
        <v>21</v>
      </c>
      <c r="C2" s="70" t="s">
        <v>0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1:19" ht="15.75">
      <c r="A3" s="70"/>
      <c r="B3" s="71"/>
      <c r="C3" s="61" t="s">
        <v>17</v>
      </c>
      <c r="D3" s="61"/>
      <c r="E3" s="61"/>
      <c r="F3" s="61" t="s">
        <v>16</v>
      </c>
      <c r="G3" s="61"/>
      <c r="H3" s="61" t="s">
        <v>18</v>
      </c>
      <c r="I3" s="61"/>
      <c r="J3" s="61" t="s">
        <v>77</v>
      </c>
      <c r="K3" s="61"/>
      <c r="L3" s="61" t="s">
        <v>78</v>
      </c>
      <c r="M3" s="61"/>
      <c r="N3" s="70" t="s">
        <v>79</v>
      </c>
      <c r="O3" s="70"/>
      <c r="P3" s="70" t="s">
        <v>80</v>
      </c>
      <c r="Q3" s="70"/>
    </row>
    <row r="4" spans="1:19" ht="15.75">
      <c r="A4" s="70"/>
      <c r="B4" s="71"/>
      <c r="C4" s="23" t="s">
        <v>19</v>
      </c>
      <c r="D4" s="8" t="s">
        <v>23</v>
      </c>
      <c r="E4" s="8" t="s">
        <v>20</v>
      </c>
      <c r="F4" s="51" t="s">
        <v>19</v>
      </c>
      <c r="G4" s="51" t="s">
        <v>20</v>
      </c>
      <c r="H4" s="51" t="s">
        <v>19</v>
      </c>
      <c r="I4" s="39" t="s">
        <v>20</v>
      </c>
      <c r="J4" s="39" t="s">
        <v>19</v>
      </c>
      <c r="K4" s="39" t="s">
        <v>20</v>
      </c>
      <c r="L4" s="39" t="s">
        <v>19</v>
      </c>
      <c r="M4" s="39" t="s">
        <v>20</v>
      </c>
      <c r="N4" s="7" t="s">
        <v>19</v>
      </c>
      <c r="O4" s="7" t="s">
        <v>20</v>
      </c>
      <c r="P4" s="7" t="s">
        <v>19</v>
      </c>
      <c r="Q4" s="7" t="s">
        <v>20</v>
      </c>
    </row>
    <row r="5" spans="1:19" ht="78.75" customHeight="1">
      <c r="A5" s="2" t="s">
        <v>1</v>
      </c>
      <c r="B5" s="3" t="s">
        <v>64</v>
      </c>
      <c r="C5" s="9">
        <v>0</v>
      </c>
      <c r="D5" s="9">
        <v>0</v>
      </c>
      <c r="E5" s="9">
        <v>0</v>
      </c>
      <c r="F5" s="9">
        <v>60</v>
      </c>
      <c r="G5" s="9">
        <v>0</v>
      </c>
      <c r="H5" s="9">
        <v>265</v>
      </c>
      <c r="I5" s="9">
        <v>0</v>
      </c>
      <c r="J5" s="9">
        <v>60</v>
      </c>
      <c r="K5" s="9">
        <v>0</v>
      </c>
      <c r="L5" s="9">
        <v>60</v>
      </c>
      <c r="M5" s="9">
        <v>0</v>
      </c>
      <c r="N5" s="5">
        <v>60</v>
      </c>
      <c r="O5" s="5">
        <v>0</v>
      </c>
      <c r="P5" s="5">
        <v>60</v>
      </c>
      <c r="Q5" s="5">
        <v>0</v>
      </c>
      <c r="R5" s="13" t="s">
        <v>42</v>
      </c>
      <c r="S5" s="14" t="s">
        <v>65</v>
      </c>
    </row>
    <row r="6" spans="1:19" ht="95.25" customHeight="1">
      <c r="A6" s="67" t="s">
        <v>8</v>
      </c>
      <c r="B6" s="3" t="s">
        <v>66</v>
      </c>
      <c r="C6" s="9">
        <f t="shared" ref="C6:I6" si="0">SUM(C7:C7)</f>
        <v>118.3772</v>
      </c>
      <c r="D6" s="9">
        <f t="shared" si="0"/>
        <v>0</v>
      </c>
      <c r="E6" s="9">
        <f t="shared" si="0"/>
        <v>0</v>
      </c>
      <c r="F6" s="9">
        <f t="shared" si="0"/>
        <v>65</v>
      </c>
      <c r="G6" s="9">
        <f t="shared" si="0"/>
        <v>0</v>
      </c>
      <c r="H6" s="9"/>
      <c r="I6" s="9"/>
      <c r="J6" s="9">
        <v>100</v>
      </c>
      <c r="K6" s="9">
        <f t="shared" ref="K6" si="1">SUM(K7:K7)</f>
        <v>0</v>
      </c>
      <c r="L6" s="9">
        <v>100</v>
      </c>
      <c r="M6" s="9">
        <f t="shared" ref="M6" si="2">SUM(M7:M7)</f>
        <v>0</v>
      </c>
      <c r="N6" s="5">
        <f t="shared" ref="N6" si="3">SUM(N7:N7)</f>
        <v>0</v>
      </c>
      <c r="O6" s="5">
        <f t="shared" ref="O6" si="4">SUM(O7:O7)</f>
        <v>0</v>
      </c>
      <c r="P6" s="5">
        <f t="shared" ref="P6" si="5">SUM(P7:P7)</f>
        <v>0</v>
      </c>
      <c r="Q6" s="5">
        <f t="shared" ref="Q6" si="6">SUM(Q7:Q7)</f>
        <v>0</v>
      </c>
      <c r="R6" s="13" t="s">
        <v>68</v>
      </c>
      <c r="S6" s="14" t="s">
        <v>69</v>
      </c>
    </row>
    <row r="7" spans="1:19" ht="97.5" customHeight="1">
      <c r="A7" s="67"/>
      <c r="B7" s="4" t="s">
        <v>67</v>
      </c>
      <c r="C7" s="10">
        <v>118.3772</v>
      </c>
      <c r="D7" s="10">
        <v>0</v>
      </c>
      <c r="E7" s="10">
        <v>0</v>
      </c>
      <c r="F7" s="10">
        <v>65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6">
        <v>0</v>
      </c>
      <c r="O7" s="10">
        <v>0</v>
      </c>
      <c r="P7" s="6">
        <v>0</v>
      </c>
      <c r="Q7" s="10">
        <v>0</v>
      </c>
    </row>
    <row r="8" spans="1:19" ht="97.5" customHeight="1">
      <c r="A8" s="12" t="s">
        <v>11</v>
      </c>
      <c r="B8" s="3" t="s">
        <v>70</v>
      </c>
      <c r="C8" s="9">
        <v>100</v>
      </c>
      <c r="D8" s="9">
        <v>0</v>
      </c>
      <c r="E8" s="9">
        <v>0</v>
      </c>
      <c r="F8" s="9">
        <v>220</v>
      </c>
      <c r="G8" s="9">
        <v>0</v>
      </c>
      <c r="H8" s="9">
        <v>350</v>
      </c>
      <c r="I8" s="9">
        <v>1881</v>
      </c>
      <c r="J8" s="9"/>
      <c r="K8" s="9">
        <v>0</v>
      </c>
      <c r="L8" s="9"/>
      <c r="M8" s="9">
        <v>0</v>
      </c>
      <c r="N8" s="5"/>
      <c r="O8" s="5">
        <v>0</v>
      </c>
      <c r="P8" s="5"/>
      <c r="Q8" s="5">
        <v>0</v>
      </c>
      <c r="R8" s="13" t="s">
        <v>41</v>
      </c>
      <c r="S8" s="14" t="s">
        <v>71</v>
      </c>
    </row>
    <row r="9" spans="1:19" ht="190.5" customHeight="1">
      <c r="A9" s="68" t="s">
        <v>13</v>
      </c>
      <c r="B9" s="3" t="s">
        <v>118</v>
      </c>
      <c r="C9" s="9">
        <f>C10</f>
        <v>0</v>
      </c>
      <c r="D9" s="9">
        <f t="shared" ref="D9:Q9" si="7">D10</f>
        <v>0</v>
      </c>
      <c r="E9" s="9">
        <f t="shared" si="7"/>
        <v>2250.4</v>
      </c>
      <c r="F9" s="9">
        <f t="shared" si="7"/>
        <v>0</v>
      </c>
      <c r="G9" s="9">
        <f t="shared" si="7"/>
        <v>1207</v>
      </c>
      <c r="H9" s="9">
        <f t="shared" si="7"/>
        <v>0</v>
      </c>
      <c r="I9" s="9">
        <f t="shared" si="7"/>
        <v>0</v>
      </c>
      <c r="J9" s="9">
        <f t="shared" si="7"/>
        <v>0</v>
      </c>
      <c r="K9" s="9">
        <f t="shared" si="7"/>
        <v>0</v>
      </c>
      <c r="L9" s="9">
        <f t="shared" si="7"/>
        <v>0</v>
      </c>
      <c r="M9" s="9">
        <f t="shared" si="7"/>
        <v>0</v>
      </c>
      <c r="N9" s="9">
        <f t="shared" si="7"/>
        <v>0</v>
      </c>
      <c r="O9" s="9">
        <f t="shared" si="7"/>
        <v>0</v>
      </c>
      <c r="P9" s="9">
        <f t="shared" si="7"/>
        <v>0</v>
      </c>
      <c r="Q9" s="9">
        <f t="shared" si="7"/>
        <v>0</v>
      </c>
      <c r="R9" s="13" t="s">
        <v>68</v>
      </c>
      <c r="S9" s="14" t="s">
        <v>73</v>
      </c>
    </row>
    <row r="10" spans="1:19" ht="114" customHeight="1">
      <c r="A10" s="69"/>
      <c r="B10" s="4" t="s">
        <v>72</v>
      </c>
      <c r="C10" s="10">
        <v>0</v>
      </c>
      <c r="D10" s="10">
        <v>0</v>
      </c>
      <c r="E10" s="10">
        <v>2250.4</v>
      </c>
      <c r="F10" s="10">
        <v>0</v>
      </c>
      <c r="G10" s="10">
        <v>1207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</row>
    <row r="11" spans="1:19" ht="15.75">
      <c r="A11" s="2"/>
      <c r="B11" s="3" t="s">
        <v>15</v>
      </c>
      <c r="C11" s="9">
        <f>C5+C6+C8+C9</f>
        <v>218.37720000000002</v>
      </c>
      <c r="D11" s="9">
        <f t="shared" ref="D11:I11" si="8">D5+D6+D8+D9</f>
        <v>0</v>
      </c>
      <c r="E11" s="9">
        <f t="shared" si="8"/>
        <v>2250.4</v>
      </c>
      <c r="F11" s="9">
        <f t="shared" si="8"/>
        <v>345</v>
      </c>
      <c r="G11" s="9">
        <f t="shared" si="8"/>
        <v>1207</v>
      </c>
      <c r="H11" s="9">
        <f t="shared" si="8"/>
        <v>615</v>
      </c>
      <c r="I11" s="9">
        <f t="shared" si="8"/>
        <v>1881</v>
      </c>
      <c r="J11" s="9">
        <f t="shared" ref="J11:Q11" si="9">J5+J6+J8+J9</f>
        <v>160</v>
      </c>
      <c r="K11" s="9">
        <f t="shared" si="9"/>
        <v>0</v>
      </c>
      <c r="L11" s="9">
        <f t="shared" si="9"/>
        <v>160</v>
      </c>
      <c r="M11" s="9">
        <f t="shared" si="9"/>
        <v>0</v>
      </c>
      <c r="N11" s="9">
        <f t="shared" si="9"/>
        <v>60</v>
      </c>
      <c r="O11" s="9">
        <f t="shared" si="9"/>
        <v>0</v>
      </c>
      <c r="P11" s="9">
        <f t="shared" si="9"/>
        <v>60</v>
      </c>
      <c r="Q11" s="9">
        <f t="shared" si="9"/>
        <v>0</v>
      </c>
    </row>
  </sheetData>
  <mergeCells count="13">
    <mergeCell ref="A1:Q1"/>
    <mergeCell ref="A6:A7"/>
    <mergeCell ref="A9:A10"/>
    <mergeCell ref="A2:A4"/>
    <mergeCell ref="B2:B4"/>
    <mergeCell ref="C3:E3"/>
    <mergeCell ref="J3:K3"/>
    <mergeCell ref="L3:M3"/>
    <mergeCell ref="N3:O3"/>
    <mergeCell ref="P3:Q3"/>
    <mergeCell ref="C2:Q2"/>
    <mergeCell ref="F3:G3"/>
    <mergeCell ref="H3:I3"/>
  </mergeCells>
  <pageMargins left="0.39370078740157483" right="0.23622047244094491" top="0.39370078740157483" bottom="0.39370078740157483" header="0.15748031496062992" footer="0.15748031496062992"/>
  <pageSetup paperSize="9" scale="72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"/>
  <sheetViews>
    <sheetView workbookViewId="0">
      <selection activeCell="Q6" sqref="A1:Q6"/>
    </sheetView>
  </sheetViews>
  <sheetFormatPr defaultRowHeight="15"/>
  <cols>
    <col min="1" max="1" width="4.7109375" customWidth="1"/>
    <col min="2" max="2" width="38.5703125" customWidth="1"/>
  </cols>
  <sheetData>
    <row r="1" spans="1:19" s="1" customFormat="1" ht="60" customHeight="1">
      <c r="A1" s="66" t="s">
        <v>114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13"/>
      <c r="S1" s="14"/>
    </row>
    <row r="2" spans="1:19" s="1" customFormat="1" ht="15.75" customHeight="1">
      <c r="A2" s="70" t="s">
        <v>22</v>
      </c>
      <c r="B2" s="71" t="s">
        <v>21</v>
      </c>
      <c r="C2" s="70" t="s">
        <v>0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13"/>
      <c r="S2" s="14"/>
    </row>
    <row r="3" spans="1:19" s="1" customFormat="1" ht="15.75">
      <c r="A3" s="70"/>
      <c r="B3" s="71"/>
      <c r="C3" s="61" t="s">
        <v>17</v>
      </c>
      <c r="D3" s="61"/>
      <c r="E3" s="61"/>
      <c r="F3" s="61" t="s">
        <v>16</v>
      </c>
      <c r="G3" s="61"/>
      <c r="H3" s="61" t="s">
        <v>18</v>
      </c>
      <c r="I3" s="61"/>
      <c r="J3" s="61" t="s">
        <v>77</v>
      </c>
      <c r="K3" s="61"/>
      <c r="L3" s="61" t="s">
        <v>78</v>
      </c>
      <c r="M3" s="61"/>
      <c r="N3" s="70" t="s">
        <v>79</v>
      </c>
      <c r="O3" s="70"/>
      <c r="P3" s="70" t="s">
        <v>80</v>
      </c>
      <c r="Q3" s="70"/>
      <c r="R3" s="13"/>
      <c r="S3" s="14"/>
    </row>
    <row r="4" spans="1:19" s="1" customFormat="1" ht="15.75">
      <c r="A4" s="70"/>
      <c r="B4" s="71"/>
      <c r="C4" s="39" t="s">
        <v>19</v>
      </c>
      <c r="D4" s="39" t="s">
        <v>23</v>
      </c>
      <c r="E4" s="39" t="s">
        <v>20</v>
      </c>
      <c r="F4" s="39" t="s">
        <v>19</v>
      </c>
      <c r="G4" s="39" t="s">
        <v>20</v>
      </c>
      <c r="H4" s="39" t="s">
        <v>19</v>
      </c>
      <c r="I4" s="39" t="s">
        <v>20</v>
      </c>
      <c r="J4" s="39" t="s">
        <v>19</v>
      </c>
      <c r="K4" s="39" t="s">
        <v>20</v>
      </c>
      <c r="L4" s="39" t="s">
        <v>19</v>
      </c>
      <c r="M4" s="39" t="s">
        <v>20</v>
      </c>
      <c r="N4" s="40" t="s">
        <v>19</v>
      </c>
      <c r="O4" s="40" t="s">
        <v>20</v>
      </c>
      <c r="P4" s="40" t="s">
        <v>19</v>
      </c>
      <c r="Q4" s="40" t="s">
        <v>20</v>
      </c>
      <c r="R4" s="13"/>
      <c r="S4" s="14"/>
    </row>
    <row r="5" spans="1:19" s="1" customFormat="1" ht="97.5" customHeight="1">
      <c r="A5" s="41" t="s">
        <v>1</v>
      </c>
      <c r="B5" s="3" t="s">
        <v>110</v>
      </c>
      <c r="C5" s="9">
        <v>0</v>
      </c>
      <c r="D5" s="9">
        <v>0</v>
      </c>
      <c r="E5" s="9">
        <v>0</v>
      </c>
      <c r="F5" s="9" t="s">
        <v>111</v>
      </c>
      <c r="G5" s="9">
        <v>0</v>
      </c>
      <c r="H5" s="9">
        <v>30</v>
      </c>
      <c r="I5" s="9">
        <v>0</v>
      </c>
      <c r="J5" s="9">
        <v>50</v>
      </c>
      <c r="K5" s="9">
        <v>0</v>
      </c>
      <c r="L5" s="9">
        <v>50</v>
      </c>
      <c r="M5" s="9">
        <v>0</v>
      </c>
      <c r="N5" s="5">
        <v>50</v>
      </c>
      <c r="O5" s="5">
        <v>0</v>
      </c>
      <c r="P5" s="5">
        <v>50</v>
      </c>
      <c r="Q5" s="5">
        <v>0</v>
      </c>
      <c r="R5" s="13" t="s">
        <v>112</v>
      </c>
      <c r="S5" s="14" t="s">
        <v>113</v>
      </c>
    </row>
    <row r="6" spans="1:19" s="1" customFormat="1" ht="15.75">
      <c r="A6" s="41"/>
      <c r="B6" s="3" t="s">
        <v>15</v>
      </c>
      <c r="C6" s="9">
        <f>C5</f>
        <v>0</v>
      </c>
      <c r="D6" s="9">
        <f t="shared" ref="D6:Q6" si="0">D5</f>
        <v>0</v>
      </c>
      <c r="E6" s="9">
        <f t="shared" si="0"/>
        <v>0</v>
      </c>
      <c r="F6" s="9" t="str">
        <f t="shared" si="0"/>
        <v xml:space="preserve"> -</v>
      </c>
      <c r="G6" s="9">
        <f t="shared" si="0"/>
        <v>0</v>
      </c>
      <c r="H6" s="9">
        <f t="shared" si="0"/>
        <v>30</v>
      </c>
      <c r="I6" s="9">
        <f t="shared" si="0"/>
        <v>0</v>
      </c>
      <c r="J6" s="9">
        <f t="shared" si="0"/>
        <v>50</v>
      </c>
      <c r="K6" s="9">
        <f t="shared" si="0"/>
        <v>0</v>
      </c>
      <c r="L6" s="9">
        <f t="shared" si="0"/>
        <v>50</v>
      </c>
      <c r="M6" s="9">
        <f t="shared" si="0"/>
        <v>0</v>
      </c>
      <c r="N6" s="9">
        <f t="shared" si="0"/>
        <v>50</v>
      </c>
      <c r="O6" s="9">
        <f t="shared" si="0"/>
        <v>0</v>
      </c>
      <c r="P6" s="9">
        <f t="shared" si="0"/>
        <v>50</v>
      </c>
      <c r="Q6" s="9">
        <f t="shared" si="0"/>
        <v>0</v>
      </c>
      <c r="R6" s="13"/>
      <c r="S6" s="14"/>
    </row>
  </sheetData>
  <mergeCells count="11">
    <mergeCell ref="P3:Q3"/>
    <mergeCell ref="A1:Q1"/>
    <mergeCell ref="A2:A4"/>
    <mergeCell ref="B2:B4"/>
    <mergeCell ref="C2:Q2"/>
    <mergeCell ref="C3:E3"/>
    <mergeCell ref="F3:G3"/>
    <mergeCell ref="H3:I3"/>
    <mergeCell ref="J3:K3"/>
    <mergeCell ref="L3:M3"/>
    <mergeCell ref="N3:O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0"/>
  <sheetViews>
    <sheetView tabSelected="1" workbookViewId="0">
      <selection activeCell="X10" sqref="A1:X10"/>
    </sheetView>
  </sheetViews>
  <sheetFormatPr defaultRowHeight="15"/>
  <cols>
    <col min="1" max="1" width="7.7109375" style="43" customWidth="1"/>
    <col min="2" max="2" width="10.85546875" style="43" customWidth="1"/>
    <col min="3" max="3" width="11.7109375" style="43" customWidth="1"/>
    <col min="4" max="4" width="7.42578125" style="43" customWidth="1"/>
    <col min="5" max="5" width="11.7109375" style="43" customWidth="1"/>
    <col min="6" max="6" width="10.28515625" style="43" customWidth="1"/>
    <col min="7" max="7" width="7.5703125" style="43" customWidth="1"/>
    <col min="8" max="8" width="11.42578125" style="43" customWidth="1"/>
    <col min="9" max="9" width="10.85546875" style="43" customWidth="1"/>
    <col min="10" max="10" width="7.7109375" style="43" customWidth="1"/>
    <col min="11" max="11" width="11.7109375" style="43" customWidth="1"/>
    <col min="12" max="12" width="10.85546875" style="43" customWidth="1"/>
    <col min="13" max="13" width="7.5703125" style="43" customWidth="1"/>
    <col min="14" max="14" width="8.5703125" style="43" customWidth="1"/>
    <col min="15" max="17" width="10.7109375" style="43" customWidth="1"/>
    <col min="18" max="19" width="10.5703125" style="43" customWidth="1"/>
    <col min="20" max="20" width="11.28515625" style="43" customWidth="1"/>
    <col min="21" max="22" width="10.28515625" style="43" customWidth="1"/>
    <col min="23" max="23" width="10.42578125" style="43" customWidth="1"/>
    <col min="24" max="24" width="12.85546875" style="43" customWidth="1"/>
    <col min="25" max="16384" width="9.140625" style="43"/>
  </cols>
  <sheetData>
    <row r="1" spans="1:24" ht="39" customHeight="1">
      <c r="A1" s="72" t="s">
        <v>119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24" s="11" customFormat="1" ht="31.5" customHeight="1">
      <c r="A2" s="61" t="s">
        <v>76</v>
      </c>
      <c r="B2" s="62" t="s">
        <v>126</v>
      </c>
      <c r="C2" s="63" t="s">
        <v>0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5"/>
      <c r="X2" s="44" t="s">
        <v>81</v>
      </c>
    </row>
    <row r="3" spans="1:24" s="11" customFormat="1" ht="19.5" customHeight="1">
      <c r="A3" s="61"/>
      <c r="B3" s="62"/>
      <c r="C3" s="61" t="s">
        <v>17</v>
      </c>
      <c r="D3" s="61"/>
      <c r="E3" s="61"/>
      <c r="F3" s="61" t="s">
        <v>16</v>
      </c>
      <c r="G3" s="61"/>
      <c r="H3" s="61"/>
      <c r="I3" s="61" t="s">
        <v>18</v>
      </c>
      <c r="J3" s="61"/>
      <c r="K3" s="61"/>
      <c r="L3" s="61" t="s">
        <v>77</v>
      </c>
      <c r="M3" s="61"/>
      <c r="N3" s="61"/>
      <c r="O3" s="61" t="s">
        <v>78</v>
      </c>
      <c r="P3" s="61"/>
      <c r="Q3" s="61"/>
      <c r="R3" s="61" t="s">
        <v>79</v>
      </c>
      <c r="S3" s="61"/>
      <c r="T3" s="61"/>
      <c r="U3" s="61" t="s">
        <v>80</v>
      </c>
      <c r="V3" s="61"/>
      <c r="W3" s="61"/>
      <c r="X3" s="45"/>
    </row>
    <row r="4" spans="1:24" s="11" customFormat="1" ht="27.75" customHeight="1">
      <c r="A4" s="61"/>
      <c r="B4" s="62"/>
      <c r="C4" s="39" t="s">
        <v>19</v>
      </c>
      <c r="D4" s="39" t="s">
        <v>23</v>
      </c>
      <c r="E4" s="39" t="s">
        <v>20</v>
      </c>
      <c r="F4" s="39" t="s">
        <v>19</v>
      </c>
      <c r="G4" s="39" t="s">
        <v>23</v>
      </c>
      <c r="H4" s="39" t="s">
        <v>20</v>
      </c>
      <c r="I4" s="39" t="s">
        <v>19</v>
      </c>
      <c r="J4" s="39" t="s">
        <v>23</v>
      </c>
      <c r="K4" s="39" t="s">
        <v>20</v>
      </c>
      <c r="L4" s="39" t="s">
        <v>19</v>
      </c>
      <c r="M4" s="39" t="s">
        <v>23</v>
      </c>
      <c r="N4" s="39" t="s">
        <v>20</v>
      </c>
      <c r="O4" s="39" t="s">
        <v>19</v>
      </c>
      <c r="P4" s="39" t="s">
        <v>23</v>
      </c>
      <c r="Q4" s="39" t="s">
        <v>20</v>
      </c>
      <c r="R4" s="39" t="s">
        <v>19</v>
      </c>
      <c r="S4" s="39" t="s">
        <v>23</v>
      </c>
      <c r="T4" s="39" t="s">
        <v>20</v>
      </c>
      <c r="U4" s="39" t="s">
        <v>19</v>
      </c>
      <c r="V4" s="39" t="s">
        <v>23</v>
      </c>
      <c r="W4" s="39" t="s">
        <v>20</v>
      </c>
      <c r="X4" s="45"/>
    </row>
    <row r="5" spans="1:24">
      <c r="A5" s="46">
        <v>1</v>
      </c>
      <c r="B5" s="35">
        <f t="shared" ref="B5:B9" si="0">C5+F5+I5+L5+O5+R5+U5</f>
        <v>12856.84383</v>
      </c>
      <c r="C5" s="35">
        <f>'1'!C30</f>
        <v>2141.6999999999998</v>
      </c>
      <c r="D5" s="35">
        <f>'1'!D30</f>
        <v>45.2</v>
      </c>
      <c r="E5" s="35">
        <f>'1'!E30</f>
        <v>2223.1</v>
      </c>
      <c r="F5" s="35">
        <f>'1'!F30</f>
        <v>1771.827</v>
      </c>
      <c r="G5" s="35">
        <f>'1'!G30</f>
        <v>68.8</v>
      </c>
      <c r="H5" s="35">
        <f>'1'!H30</f>
        <v>1460.4069999999999</v>
      </c>
      <c r="I5" s="35">
        <f>'1'!I30</f>
        <v>2506.2168299999998</v>
      </c>
      <c r="J5" s="35">
        <f>'1'!J30</f>
        <v>75.400000000000006</v>
      </c>
      <c r="K5" s="35">
        <f>'1'!K30</f>
        <v>1032.1500000000001</v>
      </c>
      <c r="L5" s="35">
        <f>'1'!L30</f>
        <v>1491.3</v>
      </c>
      <c r="M5" s="35">
        <f>'1'!M30</f>
        <v>82.9</v>
      </c>
      <c r="N5" s="35">
        <f>'1'!N30</f>
        <v>0</v>
      </c>
      <c r="O5" s="35">
        <f>'1'!O30</f>
        <v>1565.8</v>
      </c>
      <c r="P5" s="35">
        <f>'1'!P30</f>
        <v>91.2</v>
      </c>
      <c r="Q5" s="35">
        <f>'1'!Q30</f>
        <v>0</v>
      </c>
      <c r="R5" s="35">
        <f>'1'!R30</f>
        <v>1690</v>
      </c>
      <c r="S5" s="35"/>
      <c r="T5" s="35">
        <f>'1'!S30</f>
        <v>0</v>
      </c>
      <c r="U5" s="35">
        <f>'1'!T30</f>
        <v>1690</v>
      </c>
      <c r="V5" s="35"/>
      <c r="W5" s="35">
        <f>'1'!U30</f>
        <v>0</v>
      </c>
      <c r="X5" s="47">
        <f>SUM(C5:W5)</f>
        <v>17936.000829999997</v>
      </c>
    </row>
    <row r="6" spans="1:24">
      <c r="A6" s="46">
        <v>2</v>
      </c>
      <c r="B6" s="35">
        <f t="shared" si="0"/>
        <v>33193.839999999997</v>
      </c>
      <c r="C6" s="35">
        <f>'2'!C40</f>
        <v>8507</v>
      </c>
      <c r="D6" s="35">
        <f>'2'!D40</f>
        <v>0</v>
      </c>
      <c r="E6" s="35">
        <f>'2'!E40</f>
        <v>15407.5</v>
      </c>
      <c r="F6" s="35">
        <f>'2'!F40</f>
        <v>5896.5000000000009</v>
      </c>
      <c r="G6" s="35"/>
      <c r="H6" s="35">
        <f>'2'!G40</f>
        <v>25975.9</v>
      </c>
      <c r="I6" s="35">
        <f>'2'!H40</f>
        <v>5670.34</v>
      </c>
      <c r="J6" s="35"/>
      <c r="K6" s="35">
        <f>'2'!I40</f>
        <v>33428.509999999995</v>
      </c>
      <c r="L6" s="35">
        <f>'2'!J40</f>
        <v>3442.5</v>
      </c>
      <c r="M6" s="35"/>
      <c r="N6" s="35">
        <f>'2'!K40</f>
        <v>0</v>
      </c>
      <c r="O6" s="35">
        <f>'2'!L40</f>
        <v>3292.5</v>
      </c>
      <c r="P6" s="35"/>
      <c r="Q6" s="35">
        <f>'2'!M40</f>
        <v>0</v>
      </c>
      <c r="R6" s="35">
        <f>'2'!N40</f>
        <v>3192.5</v>
      </c>
      <c r="S6" s="35"/>
      <c r="T6" s="35">
        <f>'2'!O40</f>
        <v>0</v>
      </c>
      <c r="U6" s="35">
        <f>'2'!P40</f>
        <v>3192.5</v>
      </c>
      <c r="V6" s="35"/>
      <c r="W6" s="35">
        <f>'2'!Q40</f>
        <v>0</v>
      </c>
      <c r="X6" s="47">
        <f t="shared" ref="X6:X8" si="1">SUM(C6:W6)</f>
        <v>108005.75</v>
      </c>
    </row>
    <row r="7" spans="1:24">
      <c r="A7" s="46">
        <v>3</v>
      </c>
      <c r="B7" s="35">
        <f t="shared" si="0"/>
        <v>1618.3771999999999</v>
      </c>
      <c r="C7" s="35">
        <f>'3'!C11</f>
        <v>218.37720000000002</v>
      </c>
      <c r="D7" s="35">
        <f>'3'!D11</f>
        <v>0</v>
      </c>
      <c r="E7" s="35">
        <f>'3'!E11</f>
        <v>2250.4</v>
      </c>
      <c r="F7" s="35">
        <f>'3'!F11</f>
        <v>345</v>
      </c>
      <c r="G7" s="35"/>
      <c r="H7" s="35">
        <f>'3'!G11</f>
        <v>1207</v>
      </c>
      <c r="I7" s="35">
        <f>'3'!H11</f>
        <v>615</v>
      </c>
      <c r="J7" s="35"/>
      <c r="K7" s="35">
        <f>'3'!I11</f>
        <v>1881</v>
      </c>
      <c r="L7" s="35">
        <f>'3'!J11</f>
        <v>160</v>
      </c>
      <c r="M7" s="35"/>
      <c r="N7" s="35">
        <f>'3'!K11</f>
        <v>0</v>
      </c>
      <c r="O7" s="35">
        <f>'3'!L11</f>
        <v>160</v>
      </c>
      <c r="P7" s="35"/>
      <c r="Q7" s="35">
        <f>'3'!M11</f>
        <v>0</v>
      </c>
      <c r="R7" s="35">
        <f>'3'!N11</f>
        <v>60</v>
      </c>
      <c r="S7" s="35"/>
      <c r="T7" s="35">
        <f>'3'!O11</f>
        <v>0</v>
      </c>
      <c r="U7" s="35">
        <f>'3'!P11</f>
        <v>60</v>
      </c>
      <c r="V7" s="35"/>
      <c r="W7" s="35">
        <f>'3'!Q11</f>
        <v>0</v>
      </c>
      <c r="X7" s="47">
        <f t="shared" si="1"/>
        <v>6956.7772000000004</v>
      </c>
    </row>
    <row r="8" spans="1:24">
      <c r="A8" s="46">
        <v>4</v>
      </c>
      <c r="B8" s="35">
        <f t="shared" si="0"/>
        <v>230</v>
      </c>
      <c r="C8" s="35">
        <v>0</v>
      </c>
      <c r="D8" s="35">
        <f>'4'!D6</f>
        <v>0</v>
      </c>
      <c r="E8" s="35">
        <f>'4'!E6</f>
        <v>0</v>
      </c>
      <c r="F8" s="48">
        <v>0</v>
      </c>
      <c r="G8" s="48"/>
      <c r="H8" s="35">
        <f>'4'!G6</f>
        <v>0</v>
      </c>
      <c r="I8" s="35">
        <f>'4'!H6</f>
        <v>30</v>
      </c>
      <c r="J8" s="35"/>
      <c r="K8" s="35">
        <f>'4'!I6</f>
        <v>0</v>
      </c>
      <c r="L8" s="35">
        <f>'4'!J6</f>
        <v>50</v>
      </c>
      <c r="M8" s="35"/>
      <c r="N8" s="35">
        <f>'4'!K6</f>
        <v>0</v>
      </c>
      <c r="O8" s="35">
        <f>'4'!L6</f>
        <v>50</v>
      </c>
      <c r="P8" s="35"/>
      <c r="Q8" s="35">
        <f>'4'!M6</f>
        <v>0</v>
      </c>
      <c r="R8" s="35">
        <f>'4'!N6</f>
        <v>50</v>
      </c>
      <c r="S8" s="35"/>
      <c r="T8" s="35">
        <f>'4'!O6</f>
        <v>0</v>
      </c>
      <c r="U8" s="35">
        <f>'4'!P6</f>
        <v>50</v>
      </c>
      <c r="V8" s="35"/>
      <c r="W8" s="35">
        <f>'4'!Q6</f>
        <v>0</v>
      </c>
      <c r="X8" s="47">
        <f t="shared" si="1"/>
        <v>230</v>
      </c>
    </row>
    <row r="9" spans="1:24" s="50" customFormat="1">
      <c r="A9" s="49" t="s">
        <v>74</v>
      </c>
      <c r="B9" s="35">
        <f t="shared" si="0"/>
        <v>47899.061030000012</v>
      </c>
      <c r="C9" s="36">
        <f t="shared" ref="C9:H9" si="2">SUM(C5:C8)</f>
        <v>10867.077200000002</v>
      </c>
      <c r="D9" s="36">
        <f t="shared" si="2"/>
        <v>45.2</v>
      </c>
      <c r="E9" s="36">
        <f t="shared" si="2"/>
        <v>19881</v>
      </c>
      <c r="F9" s="36">
        <f t="shared" si="2"/>
        <v>8013.3270000000011</v>
      </c>
      <c r="G9" s="36">
        <f t="shared" si="2"/>
        <v>68.8</v>
      </c>
      <c r="H9" s="36">
        <f t="shared" si="2"/>
        <v>28643.307000000001</v>
      </c>
      <c r="I9" s="36">
        <f t="shared" ref="I9:X9" si="3">SUM(I5:I8)</f>
        <v>8821.5568299999995</v>
      </c>
      <c r="J9" s="36">
        <f t="shared" si="3"/>
        <v>75.400000000000006</v>
      </c>
      <c r="K9" s="36">
        <f t="shared" si="3"/>
        <v>36341.659999999996</v>
      </c>
      <c r="L9" s="36">
        <f t="shared" ref="L9:Q9" si="4">SUM(L5:L8)</f>
        <v>5143.8</v>
      </c>
      <c r="M9" s="36">
        <f t="shared" si="4"/>
        <v>82.9</v>
      </c>
      <c r="N9" s="36">
        <f t="shared" si="4"/>
        <v>0</v>
      </c>
      <c r="O9" s="36">
        <f t="shared" si="4"/>
        <v>5068.3</v>
      </c>
      <c r="P9" s="36">
        <f t="shared" si="4"/>
        <v>91.2</v>
      </c>
      <c r="Q9" s="36">
        <f t="shared" si="4"/>
        <v>0</v>
      </c>
      <c r="R9" s="36">
        <f t="shared" si="3"/>
        <v>4992.5</v>
      </c>
      <c r="S9" s="36">
        <f t="shared" si="3"/>
        <v>0</v>
      </c>
      <c r="T9" s="36">
        <f t="shared" si="3"/>
        <v>0</v>
      </c>
      <c r="U9" s="36">
        <f>SUM(U5:U8)</f>
        <v>4992.5</v>
      </c>
      <c r="V9" s="36">
        <f t="shared" si="3"/>
        <v>0</v>
      </c>
      <c r="W9" s="36">
        <f t="shared" si="3"/>
        <v>0</v>
      </c>
      <c r="X9" s="36">
        <f t="shared" si="3"/>
        <v>133128.52803000002</v>
      </c>
    </row>
    <row r="10" spans="1:24">
      <c r="C10" s="74">
        <f>C9+D9+E9</f>
        <v>30793.277200000004</v>
      </c>
      <c r="D10" s="74"/>
      <c r="E10" s="74"/>
      <c r="F10" s="74">
        <f>F9+G9+H9</f>
        <v>36725.434000000001</v>
      </c>
      <c r="G10" s="74"/>
      <c r="H10" s="74"/>
      <c r="I10" s="74">
        <f>I9+J9+K9</f>
        <v>45238.616829999999</v>
      </c>
      <c r="J10" s="74"/>
      <c r="K10" s="74"/>
      <c r="L10" s="74">
        <f>L9+M9+N9</f>
        <v>5226.7</v>
      </c>
      <c r="M10" s="74"/>
      <c r="N10" s="74"/>
      <c r="O10" s="74">
        <f>O9+P9+Q9</f>
        <v>5159.5</v>
      </c>
      <c r="P10" s="74"/>
      <c r="Q10" s="74"/>
      <c r="R10" s="74">
        <f>R9+S9+T9</f>
        <v>4992.5</v>
      </c>
      <c r="S10" s="74"/>
      <c r="T10" s="74"/>
      <c r="U10" s="74">
        <f>U9+V9+W9</f>
        <v>4992.5</v>
      </c>
      <c r="V10" s="74"/>
      <c r="W10" s="74"/>
    </row>
  </sheetData>
  <mergeCells count="18">
    <mergeCell ref="R10:T10"/>
    <mergeCell ref="U10:W10"/>
    <mergeCell ref="C10:E10"/>
    <mergeCell ref="F10:H10"/>
    <mergeCell ref="I10:K10"/>
    <mergeCell ref="L10:N10"/>
    <mergeCell ref="O10:Q10"/>
    <mergeCell ref="L3:N3"/>
    <mergeCell ref="O3:Q3"/>
    <mergeCell ref="R3:T3"/>
    <mergeCell ref="U3:W3"/>
    <mergeCell ref="C2:W2"/>
    <mergeCell ref="A1:K1"/>
    <mergeCell ref="A2:A4"/>
    <mergeCell ref="B2:B4"/>
    <mergeCell ref="C3:E3"/>
    <mergeCell ref="F3:H3"/>
    <mergeCell ref="I3:K3"/>
  </mergeCells>
  <pageMargins left="0.39370078740157483" right="0.15748031496062992" top="0.47244094488188981" bottom="0.27559055118110237" header="0.43307086614173229" footer="0.31496062992125984"/>
  <pageSetup paperSize="9" scale="5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81" t="s">
        <v>89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t="s">
        <v>86</v>
      </c>
    </row>
    <row r="2" spans="1:24" s="1" customFormat="1" ht="31.5" customHeight="1">
      <c r="A2" s="70" t="s">
        <v>87</v>
      </c>
      <c r="B2" s="71" t="s">
        <v>75</v>
      </c>
      <c r="C2" s="78" t="s">
        <v>0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80"/>
      <c r="U2" s="22" t="s">
        <v>81</v>
      </c>
      <c r="V2" s="83"/>
      <c r="W2" s="83"/>
      <c r="X2" s="83"/>
    </row>
    <row r="3" spans="1:24" s="1" customFormat="1" ht="19.5" customHeight="1">
      <c r="A3" s="70"/>
      <c r="B3" s="71"/>
      <c r="C3" s="61" t="s">
        <v>17</v>
      </c>
      <c r="D3" s="61"/>
      <c r="E3" s="61"/>
      <c r="F3" s="61" t="s">
        <v>16</v>
      </c>
      <c r="G3" s="61"/>
      <c r="H3" s="61"/>
      <c r="I3" s="70" t="s">
        <v>18</v>
      </c>
      <c r="J3" s="70"/>
      <c r="K3" s="70"/>
      <c r="L3" s="70" t="s">
        <v>77</v>
      </c>
      <c r="M3" s="70"/>
      <c r="N3" s="70"/>
      <c r="O3" s="70" t="s">
        <v>78</v>
      </c>
      <c r="P3" s="70"/>
      <c r="Q3" s="70" t="s">
        <v>79</v>
      </c>
      <c r="R3" s="70"/>
      <c r="S3" s="70" t="s">
        <v>80</v>
      </c>
      <c r="T3" s="70"/>
      <c r="U3" s="21"/>
      <c r="V3" s="75" t="s">
        <v>88</v>
      </c>
      <c r="W3" s="76"/>
      <c r="X3" s="77"/>
    </row>
    <row r="4" spans="1:24" s="1" customFormat="1" ht="27.75" customHeight="1">
      <c r="A4" s="70"/>
      <c r="B4" s="71"/>
      <c r="C4" s="30" t="s">
        <v>19</v>
      </c>
      <c r="D4" s="30" t="s">
        <v>23</v>
      </c>
      <c r="E4" s="30" t="s">
        <v>20</v>
      </c>
      <c r="F4" s="30" t="s">
        <v>19</v>
      </c>
      <c r="G4" s="30" t="s">
        <v>23</v>
      </c>
      <c r="H4" s="30" t="s">
        <v>20</v>
      </c>
      <c r="I4" s="29" t="s">
        <v>19</v>
      </c>
      <c r="J4" s="30" t="s">
        <v>23</v>
      </c>
      <c r="K4" s="29" t="s">
        <v>20</v>
      </c>
      <c r="L4" s="29" t="s">
        <v>19</v>
      </c>
      <c r="M4" s="30" t="s">
        <v>23</v>
      </c>
      <c r="N4" s="29" t="s">
        <v>20</v>
      </c>
      <c r="O4" s="29" t="s">
        <v>19</v>
      </c>
      <c r="P4" s="29" t="s">
        <v>20</v>
      </c>
      <c r="Q4" s="29" t="s">
        <v>19</v>
      </c>
      <c r="R4" s="29" t="s">
        <v>20</v>
      </c>
      <c r="S4" s="29" t="s">
        <v>19</v>
      </c>
      <c r="T4" s="29" t="s">
        <v>20</v>
      </c>
      <c r="U4" s="21"/>
      <c r="V4" s="29" t="s">
        <v>19</v>
      </c>
      <c r="W4" s="30" t="s">
        <v>23</v>
      </c>
      <c r="X4" s="29" t="s">
        <v>20</v>
      </c>
    </row>
    <row r="5" spans="1:24">
      <c r="A5" s="16">
        <v>1</v>
      </c>
      <c r="B5" s="20">
        <f>SUM(F5:H5)</f>
        <v>1694.8999999999999</v>
      </c>
      <c r="C5" s="17">
        <v>2141.6999999999998</v>
      </c>
      <c r="D5" s="17">
        <v>45.2</v>
      </c>
      <c r="E5" s="17">
        <v>2223.1</v>
      </c>
      <c r="F5" s="17">
        <v>1626.1</v>
      </c>
      <c r="G5" s="17">
        <v>68.8</v>
      </c>
      <c r="H5" s="17">
        <v>0</v>
      </c>
      <c r="I5" s="17">
        <v>1751.3</v>
      </c>
      <c r="J5" s="17">
        <v>75.400000000000006</v>
      </c>
      <c r="K5" s="17">
        <v>0</v>
      </c>
      <c r="L5" s="17">
        <v>1881</v>
      </c>
      <c r="M5" s="17">
        <v>82.9</v>
      </c>
      <c r="N5" s="17">
        <v>0</v>
      </c>
      <c r="O5" s="17">
        <v>2800</v>
      </c>
      <c r="P5" s="17"/>
      <c r="Q5" s="17">
        <v>2800</v>
      </c>
      <c r="R5" s="17"/>
      <c r="S5" s="17">
        <v>2800</v>
      </c>
      <c r="T5" s="17"/>
      <c r="U5" s="20">
        <f>SUM(C5:T5)</f>
        <v>18295.5</v>
      </c>
      <c r="V5" s="31">
        <f>C5+F5+I5+L5+O5+Q5+S5</f>
        <v>15800.099999999999</v>
      </c>
      <c r="W5" s="31">
        <f t="shared" ref="W5" si="0">D5+G5+J5+M5+P5+R5+T5</f>
        <v>272.3</v>
      </c>
      <c r="X5" s="31">
        <f>E5+H5+K5+N5+P5+R5+T5</f>
        <v>2223.1</v>
      </c>
    </row>
    <row r="6" spans="1:24">
      <c r="A6" s="16">
        <v>2</v>
      </c>
      <c r="B6" s="20">
        <f t="shared" ref="B6:B8" si="1">SUM(F6:H6)</f>
        <v>4921.3</v>
      </c>
      <c r="C6" s="17">
        <v>8507</v>
      </c>
      <c r="D6" s="17">
        <v>0</v>
      </c>
      <c r="E6" s="17">
        <v>15407.5</v>
      </c>
      <c r="F6" s="17">
        <v>4921.3</v>
      </c>
      <c r="G6" s="17">
        <v>0</v>
      </c>
      <c r="H6" s="17">
        <v>0</v>
      </c>
      <c r="I6" s="17">
        <v>3990.7</v>
      </c>
      <c r="J6" s="17"/>
      <c r="K6" s="17"/>
      <c r="L6" s="17">
        <v>3830.6</v>
      </c>
      <c r="M6" s="17"/>
      <c r="N6" s="17"/>
      <c r="O6" s="17">
        <v>1140</v>
      </c>
      <c r="P6" s="17"/>
      <c r="Q6" s="17">
        <v>1140</v>
      </c>
      <c r="R6" s="17"/>
      <c r="S6" s="17">
        <v>1140</v>
      </c>
      <c r="T6" s="17"/>
      <c r="U6" s="20">
        <f>SUM(C6:T6)</f>
        <v>40077.1</v>
      </c>
      <c r="V6" s="31">
        <f t="shared" ref="V6:V7" si="2">C6+F6+I6+L6+O6+Q6+S6</f>
        <v>24669.599999999999</v>
      </c>
      <c r="W6" s="31">
        <f t="shared" ref="W6:W7" si="3">D6+G6+J6+M6+P6+R6+T6</f>
        <v>0</v>
      </c>
      <c r="X6" s="31">
        <f t="shared" ref="X6:X7" si="4">E6+H6+K6+N6+P6+R6+T6</f>
        <v>15407.5</v>
      </c>
    </row>
    <row r="7" spans="1:24">
      <c r="A7" s="16">
        <v>3</v>
      </c>
      <c r="B7" s="20">
        <f t="shared" si="1"/>
        <v>275</v>
      </c>
      <c r="C7" s="17">
        <v>218.4</v>
      </c>
      <c r="D7" s="17">
        <v>0</v>
      </c>
      <c r="E7" s="17">
        <v>2250.4</v>
      </c>
      <c r="F7" s="17">
        <v>275</v>
      </c>
      <c r="G7" s="17">
        <v>0</v>
      </c>
      <c r="H7" s="17">
        <v>0</v>
      </c>
      <c r="I7" s="17">
        <v>210</v>
      </c>
      <c r="J7" s="17"/>
      <c r="K7" s="17"/>
      <c r="L7" s="17">
        <v>210</v>
      </c>
      <c r="M7" s="17"/>
      <c r="N7" s="17"/>
      <c r="O7" s="17">
        <v>160</v>
      </c>
      <c r="P7" s="17"/>
      <c r="Q7" s="17">
        <v>160</v>
      </c>
      <c r="R7" s="17"/>
      <c r="S7" s="17">
        <v>160</v>
      </c>
      <c r="T7" s="17"/>
      <c r="U7" s="20">
        <f t="shared" ref="U7" si="5">SUM(C7:T7)</f>
        <v>3643.8</v>
      </c>
      <c r="V7" s="31">
        <f t="shared" si="2"/>
        <v>1393.4</v>
      </c>
      <c r="W7" s="31">
        <f t="shared" si="3"/>
        <v>0</v>
      </c>
      <c r="X7" s="31">
        <f t="shared" si="4"/>
        <v>2250.4</v>
      </c>
    </row>
    <row r="8" spans="1:24" s="15" customFormat="1">
      <c r="A8" s="18" t="s">
        <v>74</v>
      </c>
      <c r="B8" s="19">
        <f t="shared" si="1"/>
        <v>6891.2</v>
      </c>
      <c r="C8" s="19">
        <f>SUM(C5:C7)</f>
        <v>10867.1</v>
      </c>
      <c r="D8" s="19">
        <f t="shared" ref="D8:E8" si="6">SUM(D5:D7)</f>
        <v>45.2</v>
      </c>
      <c r="E8" s="19">
        <f t="shared" si="6"/>
        <v>19881</v>
      </c>
      <c r="F8" s="19">
        <f>SUM(F5:F7)</f>
        <v>6822.4</v>
      </c>
      <c r="G8" s="19">
        <f t="shared" ref="G8:X8" si="7">SUM(G5:G7)</f>
        <v>68.8</v>
      </c>
      <c r="H8" s="19">
        <f t="shared" si="7"/>
        <v>0</v>
      </c>
      <c r="I8" s="19">
        <f t="shared" si="7"/>
        <v>5952</v>
      </c>
      <c r="J8" s="19">
        <f t="shared" si="7"/>
        <v>75.400000000000006</v>
      </c>
      <c r="K8" s="19">
        <f t="shared" si="7"/>
        <v>0</v>
      </c>
      <c r="L8" s="19">
        <f t="shared" si="7"/>
        <v>5921.6</v>
      </c>
      <c r="M8" s="19">
        <f t="shared" si="7"/>
        <v>82.9</v>
      </c>
      <c r="N8" s="19">
        <f t="shared" si="7"/>
        <v>0</v>
      </c>
      <c r="O8" s="19">
        <f t="shared" si="7"/>
        <v>4100</v>
      </c>
      <c r="P8" s="19">
        <f t="shared" si="7"/>
        <v>0</v>
      </c>
      <c r="Q8" s="19">
        <f t="shared" si="7"/>
        <v>4100</v>
      </c>
      <c r="R8" s="19">
        <f t="shared" si="7"/>
        <v>0</v>
      </c>
      <c r="S8" s="19">
        <f t="shared" si="7"/>
        <v>4100</v>
      </c>
      <c r="T8" s="19">
        <f t="shared" si="7"/>
        <v>0</v>
      </c>
      <c r="U8" s="19">
        <f>SUM(U5:U7)</f>
        <v>62016.4</v>
      </c>
      <c r="V8" s="19">
        <f t="shared" si="7"/>
        <v>41863.1</v>
      </c>
      <c r="W8" s="19">
        <f t="shared" si="7"/>
        <v>272.3</v>
      </c>
      <c r="X8" s="1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</vt:lpstr>
      <vt:lpstr>2</vt:lpstr>
      <vt:lpstr>3</vt:lpstr>
      <vt:lpstr>4</vt:lpstr>
      <vt:lpstr>Всего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2016-08-24T11:41:44Z</dcterms:modified>
</cp:coreProperties>
</file>