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/>
</workbook>
</file>

<file path=xl/calcChain.xml><?xml version="1.0" encoding="utf-8"?>
<calcChain xmlns="http://schemas.openxmlformats.org/spreadsheetml/2006/main">
  <c r="I10" i="4"/>
  <c r="L10"/>
  <c r="J10" i="6"/>
  <c r="K16" i="2"/>
  <c r="N36" i="1"/>
  <c r="M36"/>
  <c r="L36"/>
  <c r="K5" i="6"/>
  <c r="J8" i="3"/>
  <c r="K8"/>
  <c r="K29" i="2"/>
  <c r="J16"/>
  <c r="K44"/>
  <c r="L26" i="1"/>
  <c r="H8" i="3"/>
  <c r="H20" i="2"/>
  <c r="H29"/>
  <c r="H5"/>
  <c r="N5" l="1"/>
  <c r="L5"/>
  <c r="L16"/>
  <c r="H16" l="1"/>
  <c r="T5" i="1"/>
  <c r="T26"/>
  <c r="O26"/>
  <c r="O36" s="1"/>
  <c r="P5"/>
  <c r="I27"/>
  <c r="I24" i="2"/>
  <c r="H24"/>
  <c r="H40"/>
  <c r="H44"/>
  <c r="H15"/>
  <c r="H30"/>
  <c r="I29" i="1"/>
  <c r="P44" i="2"/>
  <c r="N44"/>
  <c r="L44"/>
  <c r="J44"/>
  <c r="V9" i="4"/>
  <c r="D10" i="6"/>
  <c r="D8" i="4" s="1"/>
  <c r="E10" i="6"/>
  <c r="E8" i="4" s="1"/>
  <c r="F10" i="6"/>
  <c r="G10"/>
  <c r="H8" i="4" s="1"/>
  <c r="H10" i="6"/>
  <c r="I8" i="4" s="1"/>
  <c r="I10" i="6"/>
  <c r="K8" i="4" s="1"/>
  <c r="L8"/>
  <c r="K10" i="6"/>
  <c r="N8" i="4" s="1"/>
  <c r="L10" i="6"/>
  <c r="O8" i="4" s="1"/>
  <c r="M10" i="6"/>
  <c r="Q8" i="4" s="1"/>
  <c r="N10" i="6"/>
  <c r="R8" i="4" s="1"/>
  <c r="O10" i="6"/>
  <c r="T8" i="4" s="1"/>
  <c r="P10" i="6"/>
  <c r="U8" i="4" s="1"/>
  <c r="Q10" i="6"/>
  <c r="W8" i="4" s="1"/>
  <c r="C10" i="6"/>
  <c r="H47" i="2" l="1"/>
  <c r="T36" i="1"/>
  <c r="T5" i="4" s="1"/>
  <c r="B8"/>
  <c r="X8"/>
  <c r="G33" i="1"/>
  <c r="H33"/>
  <c r="F33"/>
  <c r="F36" s="1"/>
  <c r="F5" i="4" s="1"/>
  <c r="J47" i="2" l="1"/>
  <c r="K8"/>
  <c r="G11"/>
  <c r="G8"/>
  <c r="F8"/>
  <c r="D8"/>
  <c r="E8"/>
  <c r="C8"/>
  <c r="E5"/>
  <c r="D5"/>
  <c r="C5"/>
  <c r="G5"/>
  <c r="F5"/>
  <c r="I6" i="4"/>
  <c r="G16" i="2"/>
  <c r="F16"/>
  <c r="E16"/>
  <c r="D16"/>
  <c r="P47"/>
  <c r="U6" i="4" s="1"/>
  <c r="N47" i="2"/>
  <c r="R6" i="4" s="1"/>
  <c r="L47" i="2"/>
  <c r="O6" i="4" s="1"/>
  <c r="F47" i="2" l="1"/>
  <c r="P26" i="1"/>
  <c r="J26"/>
  <c r="K26"/>
  <c r="M26"/>
  <c r="N26"/>
  <c r="Q26"/>
  <c r="R26"/>
  <c r="S26"/>
  <c r="U26"/>
  <c r="V26"/>
  <c r="I26"/>
  <c r="H5"/>
  <c r="F14" i="2"/>
  <c r="F30" i="1"/>
  <c r="U6" i="5"/>
  <c r="U5"/>
  <c r="M5" i="1"/>
  <c r="J5"/>
  <c r="G26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9" i="1"/>
  <c r="C12"/>
  <c r="C5" s="1"/>
  <c r="C12" i="2"/>
  <c r="C11" s="1"/>
  <c r="P36" i="1" l="1"/>
  <c r="P5" i="4" s="1"/>
  <c r="P9" s="1"/>
  <c r="M5"/>
  <c r="M9" s="1"/>
  <c r="U8" i="5"/>
  <c r="J36" i="1"/>
  <c r="J5" i="4" s="1"/>
  <c r="J9" s="1"/>
  <c r="G36" i="1"/>
  <c r="G5" i="4" s="1"/>
  <c r="G9" s="1"/>
  <c r="V8" i="5"/>
  <c r="X8"/>
  <c r="B8"/>
  <c r="W8"/>
  <c r="Q11" i="3"/>
  <c r="P11"/>
  <c r="Q6"/>
  <c r="Q13" s="1"/>
  <c r="W7" i="4" s="1"/>
  <c r="P6" i="3"/>
  <c r="O11"/>
  <c r="N11"/>
  <c r="O6"/>
  <c r="O13" s="1"/>
  <c r="T7" i="4" s="1"/>
  <c r="N6" i="3"/>
  <c r="M11"/>
  <c r="L11"/>
  <c r="M6"/>
  <c r="M13" s="1"/>
  <c r="Q7" i="4" s="1"/>
  <c r="K11" i="3"/>
  <c r="J11"/>
  <c r="K6"/>
  <c r="Q20" i="2"/>
  <c r="Q8"/>
  <c r="Q5"/>
  <c r="O20"/>
  <c r="O8"/>
  <c r="O5"/>
  <c r="M20"/>
  <c r="M8"/>
  <c r="M5"/>
  <c r="K20"/>
  <c r="K5"/>
  <c r="K47" s="1"/>
  <c r="U36" i="1"/>
  <c r="U5" i="4" s="1"/>
  <c r="V5" i="1"/>
  <c r="R36"/>
  <c r="R5" i="4" s="1"/>
  <c r="S5" i="1"/>
  <c r="O5" i="4"/>
  <c r="Q5" i="1"/>
  <c r="L5" i="4"/>
  <c r="D11" i="3"/>
  <c r="E11"/>
  <c r="E13" s="1"/>
  <c r="E7" i="4" s="1"/>
  <c r="F11" i="3"/>
  <c r="G11"/>
  <c r="H11"/>
  <c r="I11"/>
  <c r="I13" s="1"/>
  <c r="K7" i="4" s="1"/>
  <c r="C11" i="3"/>
  <c r="C6"/>
  <c r="G6"/>
  <c r="F6"/>
  <c r="E6"/>
  <c r="D6"/>
  <c r="D13" s="1"/>
  <c r="D7" i="4" s="1"/>
  <c r="D20" i="2"/>
  <c r="E20"/>
  <c r="C20"/>
  <c r="F6" i="4"/>
  <c r="I8" i="2"/>
  <c r="I5"/>
  <c r="D26" i="1"/>
  <c r="E26"/>
  <c r="H26"/>
  <c r="I36"/>
  <c r="C26"/>
  <c r="D5"/>
  <c r="E5"/>
  <c r="Q47" i="2" l="1"/>
  <c r="W6" i="4" s="1"/>
  <c r="K13" i="3"/>
  <c r="N7" i="4" s="1"/>
  <c r="I5"/>
  <c r="M47" i="2"/>
  <c r="Q6" i="4" s="1"/>
  <c r="O47" i="2"/>
  <c r="T6" i="4" s="1"/>
  <c r="I47" i="2"/>
  <c r="K6" i="4" s="1"/>
  <c r="G13" i="3"/>
  <c r="H7" i="4" s="1"/>
  <c r="L6"/>
  <c r="Q36" i="1"/>
  <c r="Q5" i="4" s="1"/>
  <c r="S36" i="1"/>
  <c r="S5" i="4" s="1"/>
  <c r="S9" s="1"/>
  <c r="V36" i="1"/>
  <c r="W5" i="4" s="1"/>
  <c r="F13" i="3"/>
  <c r="F7" i="4" s="1"/>
  <c r="F9" s="1"/>
  <c r="H13" i="3"/>
  <c r="I7" i="4" s="1"/>
  <c r="N5"/>
  <c r="C13" i="3"/>
  <c r="C7" i="4" s="1"/>
  <c r="E47" i="2"/>
  <c r="E6" i="4" s="1"/>
  <c r="N6"/>
  <c r="D47" i="2"/>
  <c r="D6" i="4" s="1"/>
  <c r="G47" i="2"/>
  <c r="H6" i="4" s="1"/>
  <c r="C47" i="2"/>
  <c r="C6" i="4" s="1"/>
  <c r="D36" i="1"/>
  <c r="D5" i="4" s="1"/>
  <c r="J13" i="3"/>
  <c r="L7" i="4" s="1"/>
  <c r="L13" i="3"/>
  <c r="O7" i="4" s="1"/>
  <c r="O9" s="1"/>
  <c r="N13" i="3"/>
  <c r="R7" i="4" s="1"/>
  <c r="R9" s="1"/>
  <c r="P13" i="3"/>
  <c r="U7" i="4" s="1"/>
  <c r="U9" s="1"/>
  <c r="H36" i="1"/>
  <c r="H5" i="4" s="1"/>
  <c r="K36" i="1"/>
  <c r="K5" i="4" s="1"/>
  <c r="E36" i="1"/>
  <c r="E5" i="4" s="1"/>
  <c r="C36" i="1"/>
  <c r="C5" i="4" s="1"/>
  <c r="W9" l="1"/>
  <c r="U10" s="1"/>
  <c r="T9"/>
  <c r="R10" s="1"/>
  <c r="B7"/>
  <c r="D9"/>
  <c r="B5"/>
  <c r="L9"/>
  <c r="Q9"/>
  <c r="O10" s="1"/>
  <c r="B6"/>
  <c r="H9"/>
  <c r="F10" s="1"/>
  <c r="E9"/>
  <c r="N9"/>
  <c r="K9"/>
  <c r="I9"/>
  <c r="X5"/>
  <c r="C9"/>
  <c r="X6"/>
  <c r="X7"/>
  <c r="B9" l="1"/>
  <c r="C10"/>
  <c r="X9"/>
</calcChain>
</file>

<file path=xl/sharedStrings.xml><?xml version="1.0" encoding="utf-8"?>
<sst xmlns="http://schemas.openxmlformats.org/spreadsheetml/2006/main" count="345" uniqueCount="150">
  <si>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</si>
  <si>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</si>
  <si>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</si>
  <si>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</si>
  <si>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</si>
  <si>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</si>
  <si>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</si>
  <si>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</si>
  <si>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</si>
  <si>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</si>
  <si>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</si>
  <si>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</si>
  <si>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</si>
  <si>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</si>
  <si>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</si>
  <si>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</si>
  <si>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</si>
  <si>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</si>
  <si>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</si>
  <si>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</si>
  <si>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</si>
  <si>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</si>
  <si>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</si>
  <si>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</si>
  <si>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</si>
  <si>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</si>
  <si>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</si>
  <si>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</si>
  <si>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</si>
  <si>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</si>
  <si>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</si>
  <si>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</si>
  <si>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</si>
  <si>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</si>
  <si>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</si>
  <si>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</si>
  <si>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</si>
  <si>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</si>
  <si>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</si>
  <si>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</si>
  <si>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</si>
  <si>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</si>
  <si>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</si>
  <si>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</si>
  <si>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</si>
  <si>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</si>
  <si>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</si>
  <si>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</si>
  <si>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</si>
  <si>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</si>
  <si>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</si>
  <si>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</si>
  <si>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</si>
  <si>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</si>
  <si>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</si>
  <si>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</si>
  <si>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</si>
  <si>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</si>
  <si>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</si>
  <si>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</si>
  <si>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</si>
  <si>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</si>
  <si>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</si>
  <si>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</si>
  <si>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</si>
  <si>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</si>
  <si>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</si>
  <si>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</si>
  <si>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</si>
  <si>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</si>
  <si>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</si>
  <si>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</si>
  <si>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</si>
  <si>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</si>
  <si>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</si>
  <si>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</si>
  <si>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</si>
  <si>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</si>
  <si>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</si>
  <si>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</si>
  <si>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</si>
  <si>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</si>
  <si>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</si>
  <si>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</si>
  <si>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</si>
  <si>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</si>
  <si>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</si>
  <si>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</si>
  <si>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</si>
  <si>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</si>
  <si>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</si>
  <si>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</si>
  <si>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</si>
  <si>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</si>
  <si>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</si>
  <si>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</si>
  <si>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</si>
  <si>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</si>
  <si>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</si>
  <si>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</si>
  <si>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</si>
  <si>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</si>
  <si>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</si>
  <si>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</si>
  <si>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</si>
  <si>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</si>
  <si>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</si>
  <si>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</si>
  <si>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</si>
  <si>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</si>
  <si>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</si>
  <si>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</si>
  <si>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</si>
  <si>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</si>
  <si>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</si>
  <si>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</si>
  <si>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</si>
  <si>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</si>
  <si>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</si>
  <si>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</si>
  <si>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</si>
  <si>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</si>
  <si>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</si>
  <si>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</si>
  <si>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</si>
  <si>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</si>
  <si>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</si>
  <si>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</si>
  <si>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</si>
  <si>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</si>
  <si>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</si>
  <si>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</si>
  <si>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</si>
  <si>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</si>
  <si>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</si>
  <si>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</si>
  <si>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</si>
  <si>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</si>
  <si>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</si>
  <si>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</si>
  <si>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</si>
  <si>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</si>
  <si>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</si>
  <si>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</si>
  <si>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</si>
  <si>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</si>
  <si>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</si>
  <si>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</si>
  <si>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13.3. Капитальный ремонт балконов в д.Большая Вруда</t>
  </si>
  <si>
    <t>Мероприятия по обеспечению первичных мер пожарной безопасности в границах поселения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</si>
</sst>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165" fontId="0" fillId="0" borderId="1" xfId="0" applyNumberForma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vertical="top"/>
    </xf>
    <xf numFmtId="0" fontId="9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6"/>
  <sheetViews>
    <sheetView tabSelected="1" workbookViewId="0">
      <pane ySplit="2445" activePane="bottomLeft"/>
      <selection activeCell="L4" sqref="L1:N1048576"/>
      <selection pane="bottomLeft" activeCell="V36" sqref="A1:V36"/>
    </sheetView>
  </sheetViews>
  <sheetFormatPr defaultRowHeight="15"/>
  <cols>
    <col min="1" max="1" width="3.85546875" style="8" customWidth="1"/>
    <col min="2" max="2" width="38.5703125" style="8" customWidth="1"/>
    <col min="3" max="3" width="10.85546875" style="8" customWidth="1"/>
    <col min="4" max="4" width="8.5703125" style="8" customWidth="1"/>
    <col min="5" max="5" width="11.140625" style="8" customWidth="1"/>
    <col min="6" max="6" width="11.28515625" style="8" customWidth="1"/>
    <col min="7" max="7" width="10" style="8" customWidth="1"/>
    <col min="8" max="8" width="11.7109375" style="8" customWidth="1"/>
    <col min="9" max="9" width="11.28515625" style="8" customWidth="1"/>
    <col min="10" max="10" width="10" style="8" customWidth="1"/>
    <col min="11" max="11" width="11.28515625" style="8" customWidth="1"/>
    <col min="12" max="12" width="12.42578125" style="48" customWidth="1"/>
    <col min="13" max="13" width="10" style="48" customWidth="1"/>
    <col min="14" max="14" width="12.5703125" style="8" customWidth="1"/>
    <col min="15" max="16" width="10.85546875" style="8" customWidth="1"/>
    <col min="17" max="17" width="7.140625" style="8" customWidth="1"/>
    <col min="18" max="18" width="10.85546875" style="8" customWidth="1"/>
    <col min="19" max="20" width="9.140625" style="8" customWidth="1"/>
    <col min="21" max="21" width="11" style="8" customWidth="1"/>
    <col min="22" max="22" width="7.140625" style="8" customWidth="1"/>
    <col min="23" max="23" width="6.28515625" style="48" customWidth="1"/>
    <col min="24" max="16384" width="9.140625" style="8"/>
  </cols>
  <sheetData>
    <row r="1" spans="1:23" ht="60" customHeight="1">
      <c r="A1" s="65" t="s">
        <v>116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3" ht="15.75" customHeight="1">
      <c r="A2" s="69" t="s">
        <v>22</v>
      </c>
      <c r="B2" s="70" t="s">
        <v>21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1:23" ht="15.75">
      <c r="A3" s="69"/>
      <c r="B3" s="70"/>
      <c r="C3" s="69" t="s">
        <v>17</v>
      </c>
      <c r="D3" s="69"/>
      <c r="E3" s="69"/>
      <c r="F3" s="69" t="s">
        <v>16</v>
      </c>
      <c r="G3" s="69"/>
      <c r="H3" s="69"/>
      <c r="I3" s="69" t="s">
        <v>18</v>
      </c>
      <c r="J3" s="69"/>
      <c r="K3" s="69"/>
      <c r="L3" s="69" t="s">
        <v>77</v>
      </c>
      <c r="M3" s="69"/>
      <c r="N3" s="69"/>
      <c r="O3" s="69" t="s">
        <v>78</v>
      </c>
      <c r="P3" s="69"/>
      <c r="Q3" s="69"/>
      <c r="R3" s="71" t="s">
        <v>79</v>
      </c>
      <c r="S3" s="72"/>
      <c r="T3" s="73"/>
      <c r="U3" s="69" t="s">
        <v>80</v>
      </c>
      <c r="V3" s="69"/>
    </row>
    <row r="4" spans="1:23" ht="15.75">
      <c r="A4" s="69"/>
      <c r="B4" s="70"/>
      <c r="C4" s="46" t="s">
        <v>19</v>
      </c>
      <c r="D4" s="46" t="s">
        <v>23</v>
      </c>
      <c r="E4" s="46" t="s">
        <v>20</v>
      </c>
      <c r="F4" s="46" t="s">
        <v>19</v>
      </c>
      <c r="G4" s="46" t="s">
        <v>23</v>
      </c>
      <c r="H4" s="46" t="s">
        <v>20</v>
      </c>
      <c r="I4" s="53" t="s">
        <v>19</v>
      </c>
      <c r="J4" s="53" t="s">
        <v>23</v>
      </c>
      <c r="K4" s="53" t="s">
        <v>20</v>
      </c>
      <c r="L4" s="63" t="s">
        <v>19</v>
      </c>
      <c r="M4" s="63" t="s">
        <v>23</v>
      </c>
      <c r="N4" s="63" t="s">
        <v>20</v>
      </c>
      <c r="O4" s="46" t="s">
        <v>19</v>
      </c>
      <c r="P4" s="46" t="s">
        <v>23</v>
      </c>
      <c r="Q4" s="46" t="s">
        <v>20</v>
      </c>
      <c r="R4" s="46" t="s">
        <v>19</v>
      </c>
      <c r="S4" s="53" t="s">
        <v>23</v>
      </c>
      <c r="T4" s="53" t="s">
        <v>20</v>
      </c>
      <c r="U4" s="46" t="s">
        <v>19</v>
      </c>
      <c r="V4" s="46" t="s">
        <v>20</v>
      </c>
    </row>
    <row r="5" spans="1:23" ht="113.25" customHeight="1">
      <c r="A5" s="66" t="s">
        <v>1</v>
      </c>
      <c r="B5" s="21" t="s">
        <v>2</v>
      </c>
      <c r="C5" s="6">
        <f>SUM(C6:C12)</f>
        <v>1131.5</v>
      </c>
      <c r="D5" s="6">
        <f>SUM(D6:D12)</f>
        <v>0</v>
      </c>
      <c r="E5" s="6">
        <f>SUM(E6:E12)</f>
        <v>2223.1</v>
      </c>
      <c r="F5" s="6">
        <v>419.4</v>
      </c>
      <c r="G5" s="6">
        <f>SUM(G6:G12)</f>
        <v>0</v>
      </c>
      <c r="H5" s="6">
        <f>SUM(H6:H15)</f>
        <v>1304.4929999999999</v>
      </c>
      <c r="I5" s="6">
        <v>117.3</v>
      </c>
      <c r="J5" s="6">
        <f>SUM(J6:J12)</f>
        <v>0</v>
      </c>
      <c r="K5" s="6">
        <v>1032.1500000000001</v>
      </c>
      <c r="L5" s="6">
        <v>495.21</v>
      </c>
      <c r="M5" s="6">
        <f>SUM(M6:M12)</f>
        <v>0</v>
      </c>
      <c r="N5" s="50">
        <v>1558.461</v>
      </c>
      <c r="O5" s="6">
        <v>100</v>
      </c>
      <c r="P5" s="6">
        <f>SUM(P6:P12)</f>
        <v>0</v>
      </c>
      <c r="Q5" s="6">
        <f>SUM(Q6:Q12)</f>
        <v>0</v>
      </c>
      <c r="R5" s="6">
        <v>100</v>
      </c>
      <c r="S5" s="6">
        <f>SUM(S6:S12)</f>
        <v>0</v>
      </c>
      <c r="T5" s="6">
        <f>SUM(T6:T12)</f>
        <v>0</v>
      </c>
      <c r="U5" s="6">
        <v>200</v>
      </c>
      <c r="V5" s="6">
        <f>SUM(V6:V12)</f>
        <v>0</v>
      </c>
      <c r="W5" s="48" t="s">
        <v>25</v>
      </c>
    </row>
    <row r="6" spans="1:23" ht="49.5" customHeight="1">
      <c r="A6" s="67"/>
      <c r="B6" s="22" t="s">
        <v>3</v>
      </c>
      <c r="C6" s="7">
        <v>40.4</v>
      </c>
      <c r="D6" s="7">
        <v>0</v>
      </c>
      <c r="E6" s="7">
        <v>284.60000000000002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/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3" ht="48.75" customHeight="1">
      <c r="A7" s="67"/>
      <c r="B7" s="22" t="s">
        <v>4</v>
      </c>
      <c r="C7" s="7">
        <v>17.7</v>
      </c>
      <c r="D7" s="7">
        <v>0</v>
      </c>
      <c r="E7" s="7">
        <v>124.9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/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48" t="s">
        <v>82</v>
      </c>
    </row>
    <row r="8" spans="1:23" ht="48.75" customHeight="1">
      <c r="A8" s="67"/>
      <c r="B8" s="22" t="s">
        <v>5</v>
      </c>
      <c r="C8" s="7">
        <v>61.7</v>
      </c>
      <c r="D8" s="7">
        <v>0</v>
      </c>
      <c r="E8" s="7">
        <v>435.25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/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3" ht="48.75" customHeight="1">
      <c r="A9" s="67"/>
      <c r="B9" s="22" t="s">
        <v>6</v>
      </c>
      <c r="C9" s="7">
        <v>126.9</v>
      </c>
      <c r="D9" s="7">
        <v>0</v>
      </c>
      <c r="E9" s="7">
        <v>894.35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</row>
    <row r="10" spans="1:23" ht="52.5" customHeight="1">
      <c r="A10" s="67"/>
      <c r="B10" s="22" t="s">
        <v>7</v>
      </c>
      <c r="C10" s="7">
        <v>16.5</v>
      </c>
      <c r="D10" s="7">
        <v>0</v>
      </c>
      <c r="E10" s="7">
        <v>258.3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48" t="s">
        <v>83</v>
      </c>
    </row>
    <row r="11" spans="1:23" ht="48.75" customHeight="1">
      <c r="A11" s="67"/>
      <c r="B11" s="22" t="s">
        <v>24</v>
      </c>
      <c r="C11" s="7">
        <v>124.6</v>
      </c>
      <c r="D11" s="7">
        <v>0</v>
      </c>
      <c r="E11" s="7">
        <v>225.7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</row>
    <row r="12" spans="1:23" ht="33" customHeight="1">
      <c r="A12" s="67"/>
      <c r="B12" s="22" t="s">
        <v>29</v>
      </c>
      <c r="C12" s="7">
        <f>483.3+260.4</f>
        <v>743.7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</row>
    <row r="13" spans="1:23" ht="51" customHeight="1">
      <c r="A13" s="67"/>
      <c r="B13" s="22" t="s">
        <v>91</v>
      </c>
      <c r="C13" s="7"/>
      <c r="D13" s="7"/>
      <c r="E13" s="7"/>
      <c r="F13" s="49">
        <v>15.496</v>
      </c>
      <c r="G13" s="7"/>
      <c r="H13" s="49">
        <v>139.46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3" ht="97.5" customHeight="1">
      <c r="A14" s="67"/>
      <c r="B14" s="22" t="s">
        <v>93</v>
      </c>
      <c r="C14" s="7"/>
      <c r="D14" s="7"/>
      <c r="E14" s="7"/>
      <c r="F14" s="49">
        <v>56.279000000000003</v>
      </c>
      <c r="G14" s="7"/>
      <c r="H14" s="49">
        <v>506.50700000000001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3" ht="67.5" customHeight="1">
      <c r="A15" s="67"/>
      <c r="B15" s="22" t="s">
        <v>94</v>
      </c>
      <c r="C15" s="7"/>
      <c r="D15" s="7"/>
      <c r="E15" s="7"/>
      <c r="F15" s="49">
        <v>73.17022</v>
      </c>
      <c r="G15" s="7"/>
      <c r="H15" s="49">
        <v>658.52599999999995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3" ht="65.25" customHeight="1">
      <c r="A16" s="67"/>
      <c r="B16" s="22" t="s">
        <v>107</v>
      </c>
      <c r="C16" s="7"/>
      <c r="D16" s="7"/>
      <c r="E16" s="7"/>
      <c r="F16" s="49"/>
      <c r="G16" s="7"/>
      <c r="H16" s="49"/>
      <c r="I16" s="49">
        <v>6.66</v>
      </c>
      <c r="J16" s="49"/>
      <c r="K16" s="49">
        <v>126.25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3" ht="65.25" customHeight="1">
      <c r="A17" s="67"/>
      <c r="B17" s="22" t="s">
        <v>119</v>
      </c>
      <c r="C17" s="7"/>
      <c r="D17" s="7"/>
      <c r="E17" s="7"/>
      <c r="F17" s="49"/>
      <c r="G17" s="7"/>
      <c r="H17" s="49"/>
      <c r="I17" s="49">
        <v>64.085999999999999</v>
      </c>
      <c r="J17" s="49"/>
      <c r="K17" s="49">
        <v>576.774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3" ht="48" customHeight="1">
      <c r="A18" s="67"/>
      <c r="B18" s="22" t="s">
        <v>120</v>
      </c>
      <c r="C18" s="7"/>
      <c r="D18" s="7"/>
      <c r="E18" s="7"/>
      <c r="F18" s="49"/>
      <c r="G18" s="7"/>
      <c r="H18" s="49"/>
      <c r="I18" s="49">
        <v>10.233000000000001</v>
      </c>
      <c r="J18" s="49"/>
      <c r="K18" s="49">
        <v>92.099000000000004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3" ht="49.5" customHeight="1">
      <c r="A19" s="68"/>
      <c r="B19" s="22" t="s">
        <v>121</v>
      </c>
      <c r="C19" s="7"/>
      <c r="D19" s="7"/>
      <c r="E19" s="7"/>
      <c r="F19" s="49"/>
      <c r="G19" s="7"/>
      <c r="H19" s="49"/>
      <c r="I19" s="49">
        <v>26.335999999999999</v>
      </c>
      <c r="J19" s="49"/>
      <c r="K19" s="49">
        <v>237.02699999999999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3" ht="49.5" customHeight="1">
      <c r="A20" s="52"/>
      <c r="B20" s="22" t="s">
        <v>129</v>
      </c>
      <c r="C20" s="7"/>
      <c r="D20" s="7"/>
      <c r="E20" s="7"/>
      <c r="F20" s="49"/>
      <c r="G20" s="7"/>
      <c r="H20" s="49"/>
      <c r="I20" s="49"/>
      <c r="J20" s="49"/>
      <c r="K20" s="49"/>
      <c r="L20" s="49">
        <v>7.1379999999999999</v>
      </c>
      <c r="M20" s="7"/>
      <c r="N20" s="49">
        <v>142.749</v>
      </c>
      <c r="O20" s="7"/>
      <c r="P20" s="7"/>
      <c r="Q20" s="7"/>
      <c r="R20" s="7"/>
      <c r="S20" s="7"/>
      <c r="T20" s="7"/>
      <c r="U20" s="7"/>
      <c r="V20" s="7"/>
    </row>
    <row r="21" spans="1:23" ht="49.5" customHeight="1">
      <c r="A21" s="52"/>
      <c r="B21" s="22" t="s">
        <v>130</v>
      </c>
      <c r="C21" s="7"/>
      <c r="D21" s="7"/>
      <c r="E21" s="7"/>
      <c r="F21" s="49"/>
      <c r="G21" s="7"/>
      <c r="H21" s="49"/>
      <c r="I21" s="49"/>
      <c r="J21" s="49"/>
      <c r="K21" s="49"/>
      <c r="L21" s="49">
        <v>9.5790000000000006</v>
      </c>
      <c r="M21" s="7"/>
      <c r="N21" s="49">
        <v>191.56700000000001</v>
      </c>
      <c r="O21" s="7"/>
      <c r="P21" s="7"/>
      <c r="Q21" s="7"/>
      <c r="R21" s="7"/>
      <c r="S21" s="7"/>
      <c r="T21" s="7"/>
      <c r="U21" s="7"/>
      <c r="V21" s="7"/>
    </row>
    <row r="22" spans="1:23" ht="49.5" customHeight="1">
      <c r="A22" s="52"/>
      <c r="B22" s="22" t="s">
        <v>131</v>
      </c>
      <c r="C22" s="7"/>
      <c r="D22" s="7"/>
      <c r="E22" s="7"/>
      <c r="F22" s="49"/>
      <c r="G22" s="7"/>
      <c r="H22" s="49"/>
      <c r="I22" s="49"/>
      <c r="J22" s="49"/>
      <c r="K22" s="49"/>
      <c r="L22" s="49">
        <v>25.327999999999999</v>
      </c>
      <c r="M22" s="7"/>
      <c r="N22" s="49">
        <v>506.54500000000002</v>
      </c>
      <c r="O22" s="7"/>
      <c r="P22" s="7"/>
      <c r="Q22" s="7"/>
      <c r="R22" s="7"/>
      <c r="S22" s="7"/>
      <c r="T22" s="7"/>
      <c r="U22" s="7"/>
      <c r="V22" s="7"/>
    </row>
    <row r="23" spans="1:23" ht="66" customHeight="1">
      <c r="A23" s="56"/>
      <c r="B23" s="22" t="s">
        <v>142</v>
      </c>
      <c r="C23" s="7"/>
      <c r="D23" s="7"/>
      <c r="E23" s="7"/>
      <c r="F23" s="49"/>
      <c r="G23" s="7"/>
      <c r="H23" s="49"/>
      <c r="I23" s="49"/>
      <c r="J23" s="49"/>
      <c r="K23" s="49"/>
      <c r="L23" s="49">
        <v>109.87734</v>
      </c>
      <c r="M23" s="7"/>
      <c r="N23" s="49">
        <v>311.74466000000001</v>
      </c>
      <c r="O23" s="7"/>
      <c r="P23" s="7"/>
      <c r="Q23" s="7"/>
      <c r="R23" s="7"/>
      <c r="S23" s="7"/>
      <c r="T23" s="7"/>
      <c r="U23" s="7"/>
      <c r="V23" s="7"/>
    </row>
    <row r="24" spans="1:23" ht="54" customHeight="1">
      <c r="A24" s="57"/>
      <c r="B24" s="22" t="s">
        <v>145</v>
      </c>
      <c r="C24" s="7"/>
      <c r="D24" s="7"/>
      <c r="E24" s="7"/>
      <c r="F24" s="49"/>
      <c r="G24" s="7"/>
      <c r="H24" s="49"/>
      <c r="I24" s="49"/>
      <c r="J24" s="49"/>
      <c r="K24" s="49"/>
      <c r="L24" s="49">
        <v>81.68683</v>
      </c>
      <c r="M24" s="7"/>
      <c r="N24" s="49">
        <v>231.51016999999999</v>
      </c>
      <c r="O24" s="7"/>
      <c r="P24" s="7"/>
      <c r="Q24" s="7"/>
      <c r="R24" s="7"/>
      <c r="S24" s="7"/>
      <c r="T24" s="7"/>
      <c r="U24" s="7"/>
      <c r="V24" s="7"/>
    </row>
    <row r="25" spans="1:23" ht="47.25" customHeight="1">
      <c r="A25" s="57"/>
      <c r="B25" s="22" t="s">
        <v>146</v>
      </c>
      <c r="C25" s="7"/>
      <c r="D25" s="7"/>
      <c r="E25" s="7"/>
      <c r="F25" s="49"/>
      <c r="G25" s="7"/>
      <c r="H25" s="49"/>
      <c r="I25" s="49"/>
      <c r="J25" s="49"/>
      <c r="K25" s="49"/>
      <c r="L25" s="49">
        <v>61.60183</v>
      </c>
      <c r="M25" s="7"/>
      <c r="N25" s="49">
        <v>174.34517</v>
      </c>
      <c r="O25" s="7"/>
      <c r="P25" s="7"/>
      <c r="Q25" s="7"/>
      <c r="R25" s="7"/>
      <c r="S25" s="7"/>
      <c r="T25" s="7"/>
      <c r="U25" s="7"/>
      <c r="V25" s="7"/>
    </row>
    <row r="26" spans="1:23" ht="111" customHeight="1">
      <c r="A26" s="66" t="s">
        <v>8</v>
      </c>
      <c r="B26" s="21" t="s">
        <v>9</v>
      </c>
      <c r="C26" s="6">
        <f t="shared" ref="C26:H26" si="0">SUM(C27:C30)</f>
        <v>1010.2</v>
      </c>
      <c r="D26" s="6">
        <f t="shared" si="0"/>
        <v>45.2</v>
      </c>
      <c r="E26" s="6">
        <f t="shared" si="0"/>
        <v>0</v>
      </c>
      <c r="F26" s="6">
        <v>1086.1379999999999</v>
      </c>
      <c r="G26" s="6">
        <f t="shared" si="0"/>
        <v>68.8</v>
      </c>
      <c r="H26" s="6">
        <f t="shared" si="0"/>
        <v>0</v>
      </c>
      <c r="I26" s="6">
        <f>SUM(I27:I31)</f>
        <v>2388.9168300000001</v>
      </c>
      <c r="J26" s="6">
        <f t="shared" ref="J26:V26" si="1">SUM(J27:J31)</f>
        <v>75.400000000000006</v>
      </c>
      <c r="K26" s="6">
        <f t="shared" si="1"/>
        <v>0</v>
      </c>
      <c r="L26" s="6">
        <f>SUM(L27:L31)</f>
        <v>1356</v>
      </c>
      <c r="M26" s="6">
        <f t="shared" si="1"/>
        <v>82.9</v>
      </c>
      <c r="N26" s="6">
        <f t="shared" si="1"/>
        <v>0</v>
      </c>
      <c r="O26" s="6">
        <f>SUM(O27:O31)</f>
        <v>1534.5</v>
      </c>
      <c r="P26" s="6">
        <f t="shared" si="1"/>
        <v>91.2</v>
      </c>
      <c r="Q26" s="6">
        <f t="shared" si="1"/>
        <v>0</v>
      </c>
      <c r="R26" s="6">
        <f t="shared" si="1"/>
        <v>1550.9</v>
      </c>
      <c r="S26" s="6">
        <f t="shared" si="1"/>
        <v>100.3</v>
      </c>
      <c r="T26" s="6">
        <f t="shared" ref="T26" si="2">SUM(T27:T31)</f>
        <v>0</v>
      </c>
      <c r="U26" s="6">
        <f t="shared" si="1"/>
        <v>1640</v>
      </c>
      <c r="V26" s="6">
        <f t="shared" si="1"/>
        <v>0</v>
      </c>
      <c r="W26" s="48" t="s">
        <v>28</v>
      </c>
    </row>
    <row r="27" spans="1:23" ht="18" customHeight="1">
      <c r="A27" s="67"/>
      <c r="B27" s="22" t="s">
        <v>10</v>
      </c>
      <c r="C27" s="7">
        <v>300</v>
      </c>
      <c r="D27" s="7">
        <v>45.2</v>
      </c>
      <c r="E27" s="7">
        <v>0</v>
      </c>
      <c r="F27" s="7">
        <v>600</v>
      </c>
      <c r="G27" s="7">
        <v>68.8</v>
      </c>
      <c r="H27" s="7">
        <v>0</v>
      </c>
      <c r="I27" s="7">
        <f>534.65+258.1-75.4</f>
        <v>717.35</v>
      </c>
      <c r="J27" s="7">
        <v>75.400000000000006</v>
      </c>
      <c r="K27" s="7">
        <v>0</v>
      </c>
      <c r="L27" s="7">
        <v>606</v>
      </c>
      <c r="M27" s="7">
        <v>82.9</v>
      </c>
      <c r="N27" s="7">
        <v>0</v>
      </c>
      <c r="O27" s="7">
        <v>834.5</v>
      </c>
      <c r="P27" s="7">
        <v>91.2</v>
      </c>
      <c r="Q27" s="7">
        <v>0</v>
      </c>
      <c r="R27" s="7">
        <v>850.9</v>
      </c>
      <c r="S27" s="7">
        <v>100.3</v>
      </c>
      <c r="T27" s="7">
        <v>0</v>
      </c>
      <c r="U27" s="7">
        <v>940</v>
      </c>
      <c r="V27" s="7">
        <v>0</v>
      </c>
    </row>
    <row r="28" spans="1:23" ht="49.5" customHeight="1">
      <c r="A28" s="67"/>
      <c r="B28" s="23" t="s">
        <v>30</v>
      </c>
      <c r="C28" s="7">
        <v>100</v>
      </c>
      <c r="D28" s="7">
        <v>0</v>
      </c>
      <c r="E28" s="7">
        <v>0</v>
      </c>
      <c r="F28" s="7">
        <v>50</v>
      </c>
      <c r="G28" s="7">
        <v>0</v>
      </c>
      <c r="H28" s="7">
        <v>0</v>
      </c>
      <c r="I28" s="7">
        <v>100</v>
      </c>
      <c r="J28" s="7">
        <v>0</v>
      </c>
      <c r="K28" s="7">
        <v>0</v>
      </c>
      <c r="L28" s="7">
        <v>100</v>
      </c>
      <c r="M28" s="7">
        <v>0</v>
      </c>
      <c r="N28" s="7">
        <v>0</v>
      </c>
      <c r="O28" s="7">
        <v>100</v>
      </c>
      <c r="P28" s="7"/>
      <c r="Q28" s="7">
        <v>0</v>
      </c>
      <c r="R28" s="7">
        <v>100</v>
      </c>
      <c r="S28" s="7">
        <v>0</v>
      </c>
      <c r="T28" s="7">
        <v>0</v>
      </c>
      <c r="U28" s="7">
        <v>100</v>
      </c>
      <c r="V28" s="7">
        <v>0</v>
      </c>
    </row>
    <row r="29" spans="1:23" ht="50.25" customHeight="1">
      <c r="A29" s="67"/>
      <c r="B29" s="23" t="s">
        <v>31</v>
      </c>
      <c r="C29" s="7">
        <f>687.6-260.4</f>
        <v>427.20000000000005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>150+751.54683</f>
        <v>901.54683</v>
      </c>
      <c r="J29" s="7">
        <v>0</v>
      </c>
      <c r="K29" s="7">
        <v>0</v>
      </c>
      <c r="L29" s="7">
        <v>200</v>
      </c>
      <c r="M29" s="7">
        <v>0</v>
      </c>
      <c r="N29" s="7">
        <v>0</v>
      </c>
      <c r="O29" s="7">
        <v>300</v>
      </c>
      <c r="P29" s="7"/>
      <c r="Q29" s="7">
        <v>0</v>
      </c>
      <c r="R29" s="7">
        <v>300</v>
      </c>
      <c r="S29" s="7">
        <v>0</v>
      </c>
      <c r="T29" s="7">
        <v>0</v>
      </c>
      <c r="U29" s="7">
        <v>300</v>
      </c>
      <c r="V29" s="7">
        <v>0</v>
      </c>
    </row>
    <row r="30" spans="1:23" ht="63.75" customHeight="1">
      <c r="A30" s="67"/>
      <c r="B30" s="23" t="s">
        <v>32</v>
      </c>
      <c r="C30" s="7">
        <v>183</v>
      </c>
      <c r="D30" s="7">
        <v>0</v>
      </c>
      <c r="E30" s="7">
        <v>0</v>
      </c>
      <c r="F30" s="7">
        <f>50+145.76</f>
        <v>195.76</v>
      </c>
      <c r="G30" s="7">
        <v>0</v>
      </c>
      <c r="H30" s="7">
        <v>0</v>
      </c>
      <c r="I30" s="7">
        <v>150</v>
      </c>
      <c r="J30" s="7">
        <v>0</v>
      </c>
      <c r="K30" s="7">
        <v>0</v>
      </c>
      <c r="L30" s="7">
        <v>150</v>
      </c>
      <c r="M30" s="7">
        <v>0</v>
      </c>
      <c r="N30" s="7">
        <v>0</v>
      </c>
      <c r="O30" s="7">
        <v>300</v>
      </c>
      <c r="P30" s="7"/>
      <c r="Q30" s="7">
        <v>0</v>
      </c>
      <c r="R30" s="7">
        <v>300</v>
      </c>
      <c r="S30" s="7">
        <v>0</v>
      </c>
      <c r="T30" s="7">
        <v>0</v>
      </c>
      <c r="U30" s="7">
        <v>300</v>
      </c>
      <c r="V30" s="7">
        <v>0</v>
      </c>
    </row>
    <row r="31" spans="1:23" ht="36.75" customHeight="1">
      <c r="A31" s="68"/>
      <c r="B31" s="23" t="s">
        <v>95</v>
      </c>
      <c r="C31" s="7"/>
      <c r="D31" s="7"/>
      <c r="E31" s="7"/>
      <c r="F31" s="7"/>
      <c r="G31" s="7"/>
      <c r="H31" s="7"/>
      <c r="I31" s="7">
        <v>520.02</v>
      </c>
      <c r="J31" s="7"/>
      <c r="K31" s="7"/>
      <c r="L31" s="7">
        <v>300</v>
      </c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3" ht="127.5" customHeight="1">
      <c r="A32" s="47" t="s">
        <v>11</v>
      </c>
      <c r="B32" s="21" t="s">
        <v>12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/>
      <c r="J32" s="6">
        <v>0</v>
      </c>
      <c r="K32" s="6">
        <v>0</v>
      </c>
      <c r="L32" s="6"/>
      <c r="M32" s="6">
        <v>0</v>
      </c>
      <c r="N32" s="6">
        <v>0</v>
      </c>
      <c r="O32" s="6"/>
      <c r="P32" s="6"/>
      <c r="Q32" s="6">
        <v>0</v>
      </c>
      <c r="R32" s="6"/>
      <c r="S32" s="6">
        <v>0</v>
      </c>
      <c r="T32" s="6">
        <v>0</v>
      </c>
      <c r="U32" s="6"/>
      <c r="V32" s="6">
        <v>0</v>
      </c>
      <c r="W32" s="48" t="s">
        <v>26</v>
      </c>
    </row>
    <row r="33" spans="1:23" ht="80.25" customHeight="1">
      <c r="A33" s="66" t="s">
        <v>13</v>
      </c>
      <c r="B33" s="21" t="s">
        <v>14</v>
      </c>
      <c r="C33" s="6">
        <v>0</v>
      </c>
      <c r="D33" s="6">
        <v>0</v>
      </c>
      <c r="E33" s="6">
        <v>0</v>
      </c>
      <c r="F33" s="50">
        <f>F34+F35</f>
        <v>266.28899999999999</v>
      </c>
      <c r="G33" s="6">
        <f t="shared" ref="G33:H33" si="3">G34+G35</f>
        <v>0</v>
      </c>
      <c r="H33" s="50">
        <f t="shared" si="3"/>
        <v>155.91399999999999</v>
      </c>
      <c r="I33" s="6"/>
      <c r="J33" s="6">
        <v>0</v>
      </c>
      <c r="K33" s="6">
        <v>0</v>
      </c>
      <c r="L33" s="6"/>
      <c r="M33" s="6">
        <v>0</v>
      </c>
      <c r="N33" s="6">
        <v>0</v>
      </c>
      <c r="O33" s="6">
        <v>0</v>
      </c>
      <c r="P33" s="6"/>
      <c r="Q33" s="6">
        <v>0</v>
      </c>
      <c r="R33" s="6">
        <v>0</v>
      </c>
      <c r="S33" s="6">
        <v>0</v>
      </c>
      <c r="T33" s="6">
        <v>0</v>
      </c>
      <c r="U33" s="6">
        <v>200</v>
      </c>
      <c r="V33" s="6">
        <v>0</v>
      </c>
      <c r="W33" s="48" t="s">
        <v>27</v>
      </c>
    </row>
    <row r="34" spans="1:23" ht="69.75" customHeight="1">
      <c r="A34" s="67"/>
      <c r="B34" s="21" t="s">
        <v>92</v>
      </c>
      <c r="C34" s="7"/>
      <c r="D34" s="7"/>
      <c r="E34" s="7"/>
      <c r="F34" s="49">
        <v>17.324000000000002</v>
      </c>
      <c r="G34" s="7"/>
      <c r="H34" s="49">
        <v>155.91399999999999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3" ht="69.75" customHeight="1">
      <c r="A35" s="68"/>
      <c r="B35" s="22" t="s">
        <v>122</v>
      </c>
      <c r="C35" s="7"/>
      <c r="D35" s="7"/>
      <c r="E35" s="7"/>
      <c r="F35" s="49">
        <v>248.965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3" ht="15.75">
      <c r="A36" s="47"/>
      <c r="B36" s="21" t="s">
        <v>15</v>
      </c>
      <c r="C36" s="6">
        <f t="shared" ref="C36:V36" si="4">C5+C26+C32+C33</f>
        <v>2141.6999999999998</v>
      </c>
      <c r="D36" s="6">
        <f t="shared" si="4"/>
        <v>45.2</v>
      </c>
      <c r="E36" s="6">
        <f t="shared" si="4"/>
        <v>2223.1</v>
      </c>
      <c r="F36" s="6">
        <f t="shared" si="4"/>
        <v>1771.827</v>
      </c>
      <c r="G36" s="6">
        <f t="shared" si="4"/>
        <v>68.8</v>
      </c>
      <c r="H36" s="6">
        <f t="shared" si="4"/>
        <v>1460.4069999999999</v>
      </c>
      <c r="I36" s="6">
        <f t="shared" si="4"/>
        <v>2506.2168300000003</v>
      </c>
      <c r="J36" s="6">
        <f t="shared" si="4"/>
        <v>75.400000000000006</v>
      </c>
      <c r="K36" s="6">
        <f t="shared" si="4"/>
        <v>1032.1500000000001</v>
      </c>
      <c r="L36" s="6">
        <f>L5+L26+L32+L33</f>
        <v>1851.21</v>
      </c>
      <c r="M36" s="6">
        <f>M5+M26+M32+M33</f>
        <v>82.9</v>
      </c>
      <c r="N36" s="6">
        <f>N5+N26+N32+N33</f>
        <v>1558.461</v>
      </c>
      <c r="O36" s="6">
        <f t="shared" si="4"/>
        <v>1634.5</v>
      </c>
      <c r="P36" s="6">
        <f t="shared" si="4"/>
        <v>91.2</v>
      </c>
      <c r="Q36" s="6">
        <f t="shared" si="4"/>
        <v>0</v>
      </c>
      <c r="R36" s="6">
        <f t="shared" si="4"/>
        <v>1650.9</v>
      </c>
      <c r="S36" s="6">
        <f t="shared" si="4"/>
        <v>100.3</v>
      </c>
      <c r="T36" s="6">
        <f t="shared" si="4"/>
        <v>0</v>
      </c>
      <c r="U36" s="6">
        <f t="shared" si="4"/>
        <v>2040</v>
      </c>
      <c r="V36" s="6">
        <f t="shared" si="4"/>
        <v>0</v>
      </c>
    </row>
  </sheetData>
  <mergeCells count="14">
    <mergeCell ref="A1:V1"/>
    <mergeCell ref="A33:A35"/>
    <mergeCell ref="I3:K3"/>
    <mergeCell ref="F3:H3"/>
    <mergeCell ref="C3:E3"/>
    <mergeCell ref="B2:B4"/>
    <mergeCell ref="A2:A4"/>
    <mergeCell ref="A26:A31"/>
    <mergeCell ref="L3:N3"/>
    <mergeCell ref="O3:Q3"/>
    <mergeCell ref="U3:V3"/>
    <mergeCell ref="C2:V2"/>
    <mergeCell ref="A5:A19"/>
    <mergeCell ref="R3:T3"/>
  </mergeCells>
  <pageMargins left="0.39370078740157483" right="0.23622047244094491" top="0.54" bottom="0.65" header="0.62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7"/>
  <sheetViews>
    <sheetView zoomScale="85" zoomScaleNormal="85" workbookViewId="0">
      <pane ySplit="2070" activePane="bottomLeft"/>
      <selection activeCell="J4" sqref="J1:K1048576"/>
      <selection pane="bottomLeft" activeCell="Q47" sqref="A1:Q47"/>
    </sheetView>
  </sheetViews>
  <sheetFormatPr defaultRowHeight="15"/>
  <cols>
    <col min="1" max="1" width="3.85546875" style="8" customWidth="1"/>
    <col min="2" max="2" width="38.5703125" style="8" customWidth="1"/>
    <col min="3" max="3" width="10.7109375" style="8" customWidth="1"/>
    <col min="4" max="4" width="7.85546875" style="8" customWidth="1"/>
    <col min="5" max="7" width="12.140625" style="8" customWidth="1"/>
    <col min="8" max="9" width="13.5703125" style="8" customWidth="1"/>
    <col min="10" max="10" width="12.28515625" style="19" customWidth="1"/>
    <col min="11" max="11" width="12.140625" style="20" customWidth="1"/>
    <col min="12" max="12" width="11.28515625" style="8" customWidth="1"/>
    <col min="13" max="13" width="7.85546875" style="8" customWidth="1"/>
    <col min="14" max="14" width="11.28515625" style="8" customWidth="1"/>
    <col min="15" max="15" width="7.85546875" style="8" customWidth="1"/>
    <col min="16" max="16" width="11" style="8" customWidth="1"/>
    <col min="17" max="17" width="7.85546875" style="8" customWidth="1"/>
    <col min="18" max="18" width="6.140625" style="19" customWidth="1"/>
    <col min="19" max="19" width="5" style="20" customWidth="1"/>
    <col min="20" max="16384" width="9.140625" style="8"/>
  </cols>
  <sheetData>
    <row r="1" spans="1:20" ht="60" customHeight="1">
      <c r="A1" s="65" t="s">
        <v>115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20" ht="15.75" customHeight="1">
      <c r="A2" s="69" t="s">
        <v>22</v>
      </c>
      <c r="B2" s="70" t="s">
        <v>21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3"/>
    </row>
    <row r="3" spans="1:20" ht="15.75">
      <c r="A3" s="69"/>
      <c r="B3" s="7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77</v>
      </c>
      <c r="K3" s="69"/>
      <c r="L3" s="69" t="s">
        <v>78</v>
      </c>
      <c r="M3" s="69"/>
      <c r="N3" s="69" t="s">
        <v>79</v>
      </c>
      <c r="O3" s="69"/>
      <c r="P3" s="69" t="s">
        <v>80</v>
      </c>
      <c r="Q3" s="69"/>
    </row>
    <row r="4" spans="1:20" ht="15.75">
      <c r="A4" s="69"/>
      <c r="B4" s="70"/>
      <c r="C4" s="61" t="s">
        <v>19</v>
      </c>
      <c r="D4" s="61" t="s">
        <v>23</v>
      </c>
      <c r="E4" s="61" t="s">
        <v>20</v>
      </c>
      <c r="F4" s="61" t="s">
        <v>19</v>
      </c>
      <c r="G4" s="61" t="s">
        <v>20</v>
      </c>
      <c r="H4" s="61" t="s">
        <v>19</v>
      </c>
      <c r="I4" s="61" t="s">
        <v>20</v>
      </c>
      <c r="J4" s="63" t="s">
        <v>19</v>
      </c>
      <c r="K4" s="63" t="s">
        <v>20</v>
      </c>
      <c r="L4" s="61" t="s">
        <v>19</v>
      </c>
      <c r="M4" s="61" t="s">
        <v>20</v>
      </c>
      <c r="N4" s="61" t="s">
        <v>19</v>
      </c>
      <c r="O4" s="61" t="s">
        <v>20</v>
      </c>
      <c r="P4" s="61" t="s">
        <v>19</v>
      </c>
      <c r="Q4" s="61" t="s">
        <v>20</v>
      </c>
    </row>
    <row r="5" spans="1:20" ht="144" customHeight="1">
      <c r="A5" s="66" t="s">
        <v>1</v>
      </c>
      <c r="B5" s="21" t="s">
        <v>33</v>
      </c>
      <c r="C5" s="6">
        <f>SUM(C6:C7)</f>
        <v>1739.2</v>
      </c>
      <c r="D5" s="6">
        <f>SUM(D6:D7)</f>
        <v>0</v>
      </c>
      <c r="E5" s="6">
        <f>SUM(E6:E7)</f>
        <v>0</v>
      </c>
      <c r="F5" s="6">
        <f>F6+F7</f>
        <v>779.6</v>
      </c>
      <c r="G5" s="6">
        <f>G6+G7</f>
        <v>0</v>
      </c>
      <c r="H5" s="6">
        <f>208.6+470.2</f>
        <v>678.8</v>
      </c>
      <c r="I5" s="6">
        <f>SUM(I6:I6)</f>
        <v>0</v>
      </c>
      <c r="J5" s="6">
        <v>610</v>
      </c>
      <c r="K5" s="6">
        <f>SUM(K6:K6)</f>
        <v>0</v>
      </c>
      <c r="L5" s="6">
        <f>500+250</f>
        <v>750</v>
      </c>
      <c r="M5" s="6">
        <f>SUM(M6:M6)</f>
        <v>0</v>
      </c>
      <c r="N5" s="6">
        <f>500+250</f>
        <v>750</v>
      </c>
      <c r="O5" s="6">
        <f>SUM(O6:O6)</f>
        <v>0</v>
      </c>
      <c r="P5" s="6">
        <v>300</v>
      </c>
      <c r="Q5" s="6">
        <f>SUM(Q6:Q6)</f>
        <v>0</v>
      </c>
      <c r="R5" s="27" t="s">
        <v>63</v>
      </c>
      <c r="S5" s="20">
        <v>351</v>
      </c>
    </row>
    <row r="6" spans="1:20" ht="17.25" customHeight="1">
      <c r="A6" s="67"/>
      <c r="B6" s="22" t="s">
        <v>34</v>
      </c>
      <c r="C6" s="7">
        <v>20.2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19" t="s">
        <v>41</v>
      </c>
    </row>
    <row r="7" spans="1:20" ht="48.75" customHeight="1">
      <c r="A7" s="68"/>
      <c r="B7" s="22" t="s">
        <v>62</v>
      </c>
      <c r="C7" s="7">
        <v>1719</v>
      </c>
      <c r="D7" s="7">
        <v>0</v>
      </c>
      <c r="E7" s="7">
        <v>0</v>
      </c>
      <c r="F7" s="7">
        <v>779.6</v>
      </c>
      <c r="G7" s="7">
        <v>0</v>
      </c>
      <c r="H7" s="7">
        <v>0</v>
      </c>
      <c r="I7" s="7">
        <v>0</v>
      </c>
      <c r="J7" s="7">
        <v>610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9" t="s">
        <v>41</v>
      </c>
    </row>
    <row r="8" spans="1:20" ht="96" customHeight="1">
      <c r="A8" s="74" t="s">
        <v>8</v>
      </c>
      <c r="B8" s="21" t="s">
        <v>35</v>
      </c>
      <c r="C8" s="6">
        <f>SUM(C9:C10)</f>
        <v>135.1</v>
      </c>
      <c r="D8" s="6">
        <f t="shared" ref="D8:E8" si="0">SUM(D9:D10)</f>
        <v>0</v>
      </c>
      <c r="E8" s="6">
        <f t="shared" si="0"/>
        <v>0</v>
      </c>
      <c r="F8" s="6">
        <f>F9+F10</f>
        <v>30</v>
      </c>
      <c r="G8" s="6">
        <f>G9+G10</f>
        <v>0</v>
      </c>
      <c r="H8" s="6">
        <v>6</v>
      </c>
      <c r="I8" s="6">
        <f t="shared" ref="I8" si="1">SUM(I9:I10)</f>
        <v>0</v>
      </c>
      <c r="J8" s="6">
        <v>0</v>
      </c>
      <c r="K8" s="6">
        <f t="shared" ref="K8" si="2">SUM(K9:K10)</f>
        <v>0</v>
      </c>
      <c r="L8" s="6">
        <v>0</v>
      </c>
      <c r="M8" s="6">
        <f t="shared" ref="M8" si="3">SUM(M9:M10)</f>
        <v>0</v>
      </c>
      <c r="N8" s="6">
        <v>0</v>
      </c>
      <c r="O8" s="6">
        <f t="shared" ref="O8" si="4">SUM(O9:O10)</f>
        <v>0</v>
      </c>
      <c r="P8" s="6">
        <v>100</v>
      </c>
      <c r="Q8" s="6">
        <f t="shared" ref="Q8" si="5">SUM(Q9:Q10)</f>
        <v>0</v>
      </c>
      <c r="R8" s="19" t="s">
        <v>42</v>
      </c>
      <c r="S8" s="20">
        <v>352</v>
      </c>
    </row>
    <row r="9" spans="1:20" ht="33.75" customHeight="1">
      <c r="A9" s="74"/>
      <c r="B9" s="22" t="s">
        <v>36</v>
      </c>
      <c r="C9" s="7">
        <v>129.6</v>
      </c>
      <c r="D9" s="7">
        <v>0</v>
      </c>
      <c r="E9" s="7">
        <v>0</v>
      </c>
      <c r="F9" s="7">
        <v>30</v>
      </c>
      <c r="G9" s="7">
        <v>0</v>
      </c>
      <c r="H9" s="7">
        <v>0</v>
      </c>
      <c r="I9" s="7">
        <v>0</v>
      </c>
      <c r="J9" s="7"/>
      <c r="K9" s="7">
        <v>0</v>
      </c>
      <c r="L9" s="7"/>
      <c r="M9" s="7">
        <v>0</v>
      </c>
      <c r="N9" s="7"/>
      <c r="O9" s="7">
        <v>0</v>
      </c>
      <c r="P9" s="7"/>
      <c r="Q9" s="7">
        <v>0</v>
      </c>
    </row>
    <row r="10" spans="1:20" ht="18.75" customHeight="1">
      <c r="A10" s="74"/>
      <c r="B10" s="23" t="s">
        <v>37</v>
      </c>
      <c r="C10" s="7">
        <v>5.5</v>
      </c>
      <c r="D10" s="7">
        <v>0</v>
      </c>
      <c r="E10" s="7">
        <v>0</v>
      </c>
      <c r="F10" s="7">
        <v>0</v>
      </c>
      <c r="G10" s="7">
        <v>0</v>
      </c>
      <c r="H10" s="7">
        <v>6</v>
      </c>
      <c r="I10" s="7">
        <v>0</v>
      </c>
      <c r="J10" s="7"/>
      <c r="K10" s="7">
        <v>0</v>
      </c>
      <c r="L10" s="7"/>
      <c r="M10" s="7">
        <v>0</v>
      </c>
      <c r="N10" s="7"/>
      <c r="O10" s="7">
        <v>0</v>
      </c>
      <c r="P10" s="7"/>
      <c r="Q10" s="7">
        <v>0</v>
      </c>
    </row>
    <row r="11" spans="1:20" ht="111.75" customHeight="1">
      <c r="A11" s="66" t="s">
        <v>11</v>
      </c>
      <c r="B11" s="21" t="s">
        <v>38</v>
      </c>
      <c r="C11" s="6">
        <f>C12+C13</f>
        <v>3729.2000000000003</v>
      </c>
      <c r="D11" s="6">
        <v>0</v>
      </c>
      <c r="E11" s="6">
        <v>0</v>
      </c>
      <c r="F11" s="6">
        <v>173</v>
      </c>
      <c r="G11" s="6">
        <f>G12+G13+G14</f>
        <v>615.9</v>
      </c>
      <c r="H11" s="6">
        <v>11.3</v>
      </c>
      <c r="I11" s="6">
        <v>214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100</v>
      </c>
      <c r="Q11" s="6">
        <v>0</v>
      </c>
      <c r="R11" s="19" t="s">
        <v>41</v>
      </c>
      <c r="S11" s="20">
        <v>353</v>
      </c>
    </row>
    <row r="12" spans="1:20" ht="18" customHeight="1">
      <c r="A12" s="67"/>
      <c r="B12" s="22" t="s">
        <v>39</v>
      </c>
      <c r="C12" s="7">
        <f>2842.3+504.1</f>
        <v>3346.4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0" ht="82.5" customHeight="1">
      <c r="A13" s="68"/>
      <c r="B13" s="22" t="s">
        <v>40</v>
      </c>
      <c r="C13" s="7">
        <v>382.8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20" ht="82.5" customHeight="1">
      <c r="A14" s="60"/>
      <c r="B14" s="22" t="s">
        <v>104</v>
      </c>
      <c r="C14" s="7"/>
      <c r="D14" s="7"/>
      <c r="E14" s="7"/>
      <c r="F14" s="7">
        <f>32.5+25.5</f>
        <v>58</v>
      </c>
      <c r="G14" s="7">
        <v>615.9</v>
      </c>
      <c r="H14" s="7"/>
      <c r="I14" s="7"/>
      <c r="J14" s="7"/>
      <c r="K14" s="7"/>
      <c r="L14" s="7"/>
      <c r="M14" s="7"/>
      <c r="N14" s="7"/>
      <c r="O14" s="7"/>
      <c r="P14" s="7"/>
      <c r="Q14" s="7"/>
      <c r="S14" s="20">
        <v>7088</v>
      </c>
    </row>
    <row r="15" spans="1:20" ht="67.5" customHeight="1">
      <c r="A15" s="59"/>
      <c r="B15" s="22" t="s">
        <v>105</v>
      </c>
      <c r="C15" s="7"/>
      <c r="D15" s="7"/>
      <c r="E15" s="7"/>
      <c r="F15" s="7"/>
      <c r="G15" s="7"/>
      <c r="H15" s="7">
        <f>3.84+4.7+2.75</f>
        <v>11.29</v>
      </c>
      <c r="I15" s="7">
        <v>213.99</v>
      </c>
      <c r="J15" s="7"/>
      <c r="K15" s="7"/>
      <c r="L15" s="7"/>
      <c r="M15" s="7"/>
      <c r="N15" s="7"/>
      <c r="O15" s="7"/>
      <c r="P15" s="7"/>
      <c r="Q15" s="7"/>
    </row>
    <row r="16" spans="1:20" ht="128.25" customHeight="1">
      <c r="A16" s="66" t="s">
        <v>13</v>
      </c>
      <c r="B16" s="21" t="s">
        <v>43</v>
      </c>
      <c r="C16" s="6">
        <v>750</v>
      </c>
      <c r="D16" s="6">
        <f>D17</f>
        <v>0</v>
      </c>
      <c r="E16" s="6">
        <f>E17</f>
        <v>15000</v>
      </c>
      <c r="F16" s="6">
        <f>F17</f>
        <v>1530.3</v>
      </c>
      <c r="G16" s="6">
        <f>G17</f>
        <v>24726.400000000001</v>
      </c>
      <c r="H16" s="6">
        <f>H17+H18</f>
        <v>1561</v>
      </c>
      <c r="I16" s="6">
        <v>31006.01</v>
      </c>
      <c r="J16" s="6">
        <f>J17+J18+J19</f>
        <v>1688.79</v>
      </c>
      <c r="K16" s="6">
        <f>K17+K19</f>
        <v>33973.599999999999</v>
      </c>
      <c r="L16" s="6">
        <f>L17+L18</f>
        <v>422.26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19" t="s">
        <v>41</v>
      </c>
      <c r="S16" s="28" t="s">
        <v>90</v>
      </c>
      <c r="T16" s="29"/>
    </row>
    <row r="17" spans="1:20" ht="194.25" customHeight="1">
      <c r="A17" s="68"/>
      <c r="B17" s="22" t="s">
        <v>133</v>
      </c>
      <c r="C17" s="7">
        <v>750</v>
      </c>
      <c r="D17" s="7">
        <v>0</v>
      </c>
      <c r="E17" s="7">
        <v>15000</v>
      </c>
      <c r="F17" s="7">
        <v>1530.3</v>
      </c>
      <c r="G17" s="7">
        <v>24726.400000000001</v>
      </c>
      <c r="H17" s="7">
        <v>1500</v>
      </c>
      <c r="I17" s="7">
        <v>31006.01</v>
      </c>
      <c r="J17" s="7">
        <v>1322.34</v>
      </c>
      <c r="K17" s="7">
        <v>22124.93</v>
      </c>
      <c r="L17" s="7">
        <v>222.26</v>
      </c>
      <c r="M17" s="7"/>
      <c r="N17" s="7">
        <v>0</v>
      </c>
      <c r="O17" s="7"/>
      <c r="P17" s="7"/>
      <c r="Q17" s="7"/>
      <c r="S17" s="28"/>
      <c r="T17" s="29"/>
    </row>
    <row r="18" spans="1:20" ht="53.25" customHeight="1">
      <c r="A18" s="59"/>
      <c r="B18" s="22" t="s">
        <v>132</v>
      </c>
      <c r="C18" s="7"/>
      <c r="D18" s="7"/>
      <c r="E18" s="7"/>
      <c r="F18" s="7"/>
      <c r="G18" s="7"/>
      <c r="H18" s="7">
        <v>61</v>
      </c>
      <c r="I18" s="7"/>
      <c r="J18" s="7"/>
      <c r="K18" s="93" t="s">
        <v>147</v>
      </c>
      <c r="L18" s="7">
        <v>200</v>
      </c>
      <c r="M18" s="7"/>
      <c r="N18" s="7"/>
      <c r="O18" s="7"/>
      <c r="P18" s="7"/>
      <c r="Q18" s="7"/>
      <c r="S18" s="28"/>
      <c r="T18" s="29"/>
    </row>
    <row r="19" spans="1:20" ht="192.75" customHeight="1">
      <c r="A19" s="59"/>
      <c r="B19" s="22" t="s">
        <v>144</v>
      </c>
      <c r="C19" s="7"/>
      <c r="D19" s="7"/>
      <c r="E19" s="7"/>
      <c r="F19" s="7"/>
      <c r="G19" s="7"/>
      <c r="H19" s="7"/>
      <c r="I19" s="7"/>
      <c r="J19" s="7">
        <v>366.45</v>
      </c>
      <c r="K19" s="7">
        <v>11848.67</v>
      </c>
      <c r="L19" s="7"/>
      <c r="M19" s="7"/>
      <c r="N19" s="7"/>
      <c r="O19" s="7"/>
      <c r="P19" s="7"/>
      <c r="Q19" s="7"/>
      <c r="S19" s="28"/>
      <c r="T19" s="29"/>
    </row>
    <row r="20" spans="1:20" ht="113.25" customHeight="1">
      <c r="A20" s="66" t="s">
        <v>44</v>
      </c>
      <c r="B20" s="21" t="s">
        <v>45</v>
      </c>
      <c r="C20" s="6">
        <f t="shared" ref="C20:E20" si="6">SUM(C21:C22)</f>
        <v>316.09999999999997</v>
      </c>
      <c r="D20" s="6">
        <f t="shared" si="6"/>
        <v>0</v>
      </c>
      <c r="E20" s="6">
        <f t="shared" si="6"/>
        <v>407.5</v>
      </c>
      <c r="F20" s="6">
        <v>1284.5999999999999</v>
      </c>
      <c r="G20" s="6">
        <v>633.6</v>
      </c>
      <c r="H20" s="6">
        <f>2357.9+68.5</f>
        <v>2426.4</v>
      </c>
      <c r="I20" s="6">
        <v>1358.9</v>
      </c>
      <c r="J20" s="6">
        <v>1302.2</v>
      </c>
      <c r="K20" s="6">
        <f t="shared" ref="K20" si="7">SUM(K21:K22)</f>
        <v>0</v>
      </c>
      <c r="L20" s="6">
        <v>1650</v>
      </c>
      <c r="M20" s="6">
        <f t="shared" ref="M20" si="8">SUM(M21:M22)</f>
        <v>0</v>
      </c>
      <c r="N20" s="6">
        <v>1700</v>
      </c>
      <c r="O20" s="6">
        <f t="shared" ref="O20" si="9">SUM(O21:O22)</f>
        <v>0</v>
      </c>
      <c r="P20" s="6">
        <v>1200</v>
      </c>
      <c r="Q20" s="6">
        <f t="shared" ref="Q20" si="10">SUM(Q21:Q22)</f>
        <v>0</v>
      </c>
      <c r="R20" s="19" t="s">
        <v>54</v>
      </c>
      <c r="S20" s="20">
        <v>601</v>
      </c>
    </row>
    <row r="21" spans="1:20" ht="114" customHeight="1">
      <c r="A21" s="67"/>
      <c r="B21" s="22" t="s">
        <v>100</v>
      </c>
      <c r="C21" s="7">
        <v>56.9</v>
      </c>
      <c r="D21" s="7">
        <v>0</v>
      </c>
      <c r="E21" s="7">
        <v>407.5</v>
      </c>
      <c r="F21" s="7"/>
      <c r="G21" s="7"/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S21" s="20">
        <v>7088</v>
      </c>
    </row>
    <row r="22" spans="1:20" ht="32.25" customHeight="1">
      <c r="A22" s="67"/>
      <c r="B22" s="22" t="s">
        <v>61</v>
      </c>
      <c r="C22" s="7">
        <v>259.2</v>
      </c>
      <c r="D22" s="7">
        <v>0</v>
      </c>
      <c r="E22" s="7">
        <v>0</v>
      </c>
      <c r="F22" s="7"/>
      <c r="G22" s="7">
        <v>0</v>
      </c>
      <c r="H22" s="7"/>
      <c r="I22" s="7">
        <v>0</v>
      </c>
      <c r="J22" s="7"/>
      <c r="K22" s="7">
        <v>0</v>
      </c>
      <c r="L22" s="7"/>
      <c r="M22" s="7">
        <v>0</v>
      </c>
      <c r="N22" s="7"/>
      <c r="O22" s="7">
        <v>0</v>
      </c>
      <c r="P22" s="7"/>
      <c r="Q22" s="7">
        <v>0</v>
      </c>
    </row>
    <row r="23" spans="1:20" ht="117" customHeight="1">
      <c r="A23" s="59"/>
      <c r="B23" s="22" t="s">
        <v>99</v>
      </c>
      <c r="C23" s="7"/>
      <c r="D23" s="7"/>
      <c r="E23" s="7"/>
      <c r="F23" s="7">
        <v>59.4</v>
      </c>
      <c r="G23" s="7">
        <v>633.6</v>
      </c>
      <c r="H23" s="7"/>
      <c r="I23" s="7"/>
      <c r="J23" s="7"/>
      <c r="K23" s="7"/>
      <c r="L23" s="7"/>
      <c r="M23" s="7"/>
      <c r="N23" s="7"/>
      <c r="O23" s="7"/>
      <c r="P23" s="7"/>
      <c r="Q23" s="7"/>
      <c r="S23" s="20">
        <v>7088</v>
      </c>
    </row>
    <row r="24" spans="1:20" ht="66.75" customHeight="1">
      <c r="A24" s="59"/>
      <c r="B24" s="22" t="s">
        <v>102</v>
      </c>
      <c r="C24" s="7"/>
      <c r="D24" s="7"/>
      <c r="E24" s="7"/>
      <c r="F24" s="7"/>
      <c r="G24" s="7"/>
      <c r="H24" s="7">
        <f>4.92+4.97</f>
        <v>9.89</v>
      </c>
      <c r="I24" s="7">
        <f>93.34+94.29</f>
        <v>187.63</v>
      </c>
      <c r="J24" s="7"/>
      <c r="K24" s="7"/>
      <c r="L24" s="7"/>
      <c r="M24" s="7"/>
      <c r="N24" s="7"/>
      <c r="O24" s="7"/>
      <c r="P24" s="7"/>
      <c r="Q24" s="7"/>
    </row>
    <row r="25" spans="1:20" ht="66.75" customHeight="1">
      <c r="A25" s="59"/>
      <c r="B25" s="22" t="s">
        <v>103</v>
      </c>
      <c r="C25" s="7"/>
      <c r="D25" s="7"/>
      <c r="E25" s="7"/>
      <c r="F25" s="7"/>
      <c r="G25" s="7"/>
      <c r="H25" s="7">
        <v>1.57</v>
      </c>
      <c r="I25" s="7">
        <v>29.71</v>
      </c>
      <c r="J25" s="7"/>
      <c r="K25" s="7"/>
      <c r="L25" s="7"/>
      <c r="M25" s="7"/>
      <c r="N25" s="7"/>
      <c r="O25" s="7"/>
      <c r="P25" s="7"/>
      <c r="Q25" s="7"/>
    </row>
    <row r="26" spans="1:20" ht="81" customHeight="1">
      <c r="A26" s="59"/>
      <c r="B26" s="22" t="s">
        <v>108</v>
      </c>
      <c r="C26" s="7"/>
      <c r="D26" s="7"/>
      <c r="E26" s="7"/>
      <c r="F26" s="7"/>
      <c r="G26" s="7"/>
      <c r="H26" s="7">
        <v>57.077599999999997</v>
      </c>
      <c r="I26" s="7">
        <v>1141.5999999999999</v>
      </c>
      <c r="J26" s="7"/>
      <c r="K26" s="7"/>
      <c r="L26" s="7"/>
      <c r="M26" s="7"/>
      <c r="N26" s="7"/>
      <c r="O26" s="7"/>
      <c r="P26" s="7"/>
      <c r="Q26" s="7"/>
    </row>
    <row r="27" spans="1:20" ht="97.5" customHeight="1">
      <c r="A27" s="62" t="s">
        <v>46</v>
      </c>
      <c r="B27" s="21" t="s">
        <v>47</v>
      </c>
      <c r="C27" s="6">
        <v>384</v>
      </c>
      <c r="D27" s="6">
        <v>0</v>
      </c>
      <c r="E27" s="6">
        <v>0</v>
      </c>
      <c r="F27" s="6">
        <v>406</v>
      </c>
      <c r="G27" s="6">
        <v>0</v>
      </c>
      <c r="H27" s="6">
        <v>273.5</v>
      </c>
      <c r="I27" s="6">
        <v>0</v>
      </c>
      <c r="J27" s="6">
        <v>350</v>
      </c>
      <c r="K27" s="6">
        <v>0</v>
      </c>
      <c r="L27" s="6">
        <v>400</v>
      </c>
      <c r="M27" s="6">
        <v>0</v>
      </c>
      <c r="N27" s="6">
        <v>400</v>
      </c>
      <c r="O27" s="6">
        <v>0</v>
      </c>
      <c r="P27" s="6">
        <v>200</v>
      </c>
      <c r="Q27" s="6">
        <v>0</v>
      </c>
      <c r="R27" s="19" t="s">
        <v>54</v>
      </c>
      <c r="S27" s="20">
        <v>602</v>
      </c>
    </row>
    <row r="28" spans="1:20" ht="114" customHeight="1">
      <c r="A28" s="62" t="s">
        <v>48</v>
      </c>
      <c r="B28" s="21" t="s">
        <v>49</v>
      </c>
      <c r="C28" s="6">
        <v>112</v>
      </c>
      <c r="D28" s="6">
        <v>0</v>
      </c>
      <c r="E28" s="6">
        <v>0</v>
      </c>
      <c r="F28" s="6">
        <v>190</v>
      </c>
      <c r="G28" s="6">
        <v>0</v>
      </c>
      <c r="H28" s="6">
        <v>129.9</v>
      </c>
      <c r="I28" s="6">
        <v>0</v>
      </c>
      <c r="J28" s="6">
        <v>200</v>
      </c>
      <c r="K28" s="6">
        <v>0</v>
      </c>
      <c r="L28" s="6">
        <v>200</v>
      </c>
      <c r="M28" s="6">
        <v>0</v>
      </c>
      <c r="N28" s="6">
        <v>200</v>
      </c>
      <c r="O28" s="6">
        <v>0</v>
      </c>
      <c r="P28" s="6">
        <v>100</v>
      </c>
      <c r="Q28" s="6">
        <v>0</v>
      </c>
      <c r="R28" s="19" t="s">
        <v>54</v>
      </c>
      <c r="S28" s="20">
        <v>604</v>
      </c>
    </row>
    <row r="29" spans="1:20" ht="96" customHeight="1">
      <c r="A29" s="66" t="s">
        <v>50</v>
      </c>
      <c r="B29" s="21" t="s">
        <v>51</v>
      </c>
      <c r="C29" s="6">
        <v>408.9</v>
      </c>
      <c r="D29" s="6">
        <v>0</v>
      </c>
      <c r="E29" s="6">
        <v>0</v>
      </c>
      <c r="F29" s="6">
        <v>582.29999999999995</v>
      </c>
      <c r="G29" s="6">
        <v>0</v>
      </c>
      <c r="H29" s="6">
        <f>1253.6+34.4</f>
        <v>1288</v>
      </c>
      <c r="I29" s="6">
        <v>651.9</v>
      </c>
      <c r="J29" s="6">
        <v>1291.5999999999999</v>
      </c>
      <c r="K29" s="6">
        <f>SUM(K30:K35)</f>
        <v>180.536</v>
      </c>
      <c r="L29" s="6">
        <v>1800</v>
      </c>
      <c r="M29" s="6">
        <v>0</v>
      </c>
      <c r="N29" s="6">
        <v>1800</v>
      </c>
      <c r="O29" s="6">
        <v>0</v>
      </c>
      <c r="P29" s="6">
        <v>350</v>
      </c>
      <c r="Q29" s="6">
        <v>0</v>
      </c>
      <c r="R29" s="19" t="s">
        <v>54</v>
      </c>
      <c r="S29" s="20">
        <v>605</v>
      </c>
    </row>
    <row r="30" spans="1:20" ht="51" customHeight="1">
      <c r="A30" s="68"/>
      <c r="B30" s="22" t="s">
        <v>101</v>
      </c>
      <c r="C30" s="7"/>
      <c r="D30" s="7"/>
      <c r="E30" s="7"/>
      <c r="F30" s="7"/>
      <c r="G30" s="7"/>
      <c r="H30" s="7">
        <f>2.29+2.44</f>
        <v>4.7300000000000004</v>
      </c>
      <c r="I30" s="7">
        <v>89.52</v>
      </c>
      <c r="J30" s="7"/>
      <c r="K30" s="7"/>
      <c r="L30" s="7"/>
      <c r="M30" s="7"/>
      <c r="N30" s="7"/>
      <c r="O30" s="7"/>
      <c r="P30" s="7"/>
      <c r="Q30" s="7"/>
    </row>
    <row r="31" spans="1:20" ht="65.25" customHeight="1">
      <c r="A31" s="60"/>
      <c r="B31" s="22" t="s">
        <v>106</v>
      </c>
      <c r="C31" s="7"/>
      <c r="D31" s="7"/>
      <c r="E31" s="7"/>
      <c r="F31" s="7"/>
      <c r="G31" s="7"/>
      <c r="H31" s="7">
        <v>29.66</v>
      </c>
      <c r="I31" s="7">
        <v>562.38</v>
      </c>
      <c r="J31" s="7"/>
      <c r="K31" s="7"/>
      <c r="L31" s="7"/>
      <c r="M31" s="7"/>
      <c r="N31" s="7"/>
      <c r="O31" s="7"/>
      <c r="P31" s="7"/>
      <c r="Q31" s="7"/>
      <c r="R31" s="19" t="s">
        <v>54</v>
      </c>
      <c r="S31" s="20">
        <v>7088</v>
      </c>
    </row>
    <row r="32" spans="1:20" ht="65.25" customHeight="1">
      <c r="A32" s="60"/>
      <c r="B32" s="22" t="s">
        <v>136</v>
      </c>
      <c r="C32" s="7"/>
      <c r="D32" s="7"/>
      <c r="E32" s="7"/>
      <c r="F32" s="7"/>
      <c r="G32" s="7"/>
      <c r="H32" s="7"/>
      <c r="I32" s="7"/>
      <c r="J32" s="49">
        <v>1.6666700000000001</v>
      </c>
      <c r="K32" s="7">
        <v>33.332999999999998</v>
      </c>
      <c r="L32" s="7"/>
      <c r="M32" s="7"/>
      <c r="N32" s="7"/>
      <c r="O32" s="7"/>
      <c r="P32" s="7"/>
      <c r="Q32" s="7"/>
    </row>
    <row r="33" spans="1:19" ht="65.25" customHeight="1">
      <c r="A33" s="60"/>
      <c r="B33" s="22" t="s">
        <v>140</v>
      </c>
      <c r="C33" s="7"/>
      <c r="D33" s="7"/>
      <c r="E33" s="7"/>
      <c r="F33" s="7"/>
      <c r="G33" s="7"/>
      <c r="H33" s="7"/>
      <c r="I33" s="7"/>
      <c r="J33" s="49">
        <v>1.6666700000000001</v>
      </c>
      <c r="K33" s="7">
        <v>33.332999999999998</v>
      </c>
      <c r="L33" s="7"/>
      <c r="M33" s="7"/>
      <c r="N33" s="7"/>
      <c r="O33" s="7"/>
      <c r="P33" s="7"/>
      <c r="Q33" s="7"/>
    </row>
    <row r="34" spans="1:19" ht="65.25" customHeight="1">
      <c r="A34" s="60"/>
      <c r="B34" s="22" t="s">
        <v>141</v>
      </c>
      <c r="C34" s="7"/>
      <c r="D34" s="7"/>
      <c r="E34" s="7"/>
      <c r="F34" s="7"/>
      <c r="G34" s="7"/>
      <c r="H34" s="7"/>
      <c r="I34" s="7"/>
      <c r="J34" s="49">
        <v>1.6666700000000001</v>
      </c>
      <c r="K34" s="7">
        <v>33.332999999999998</v>
      </c>
      <c r="L34" s="7"/>
      <c r="M34" s="7"/>
      <c r="N34" s="7"/>
      <c r="O34" s="7"/>
      <c r="P34" s="7"/>
      <c r="Q34" s="7"/>
    </row>
    <row r="35" spans="1:19" ht="65.25" customHeight="1">
      <c r="A35" s="60"/>
      <c r="B35" s="22" t="s">
        <v>137</v>
      </c>
      <c r="C35" s="7"/>
      <c r="D35" s="7"/>
      <c r="E35" s="7"/>
      <c r="F35" s="7"/>
      <c r="G35" s="7"/>
      <c r="H35" s="7"/>
      <c r="I35" s="7"/>
      <c r="J35" s="49">
        <v>4.03</v>
      </c>
      <c r="K35" s="7">
        <v>80.537000000000006</v>
      </c>
      <c r="L35" s="7"/>
      <c r="M35" s="7"/>
      <c r="N35" s="7"/>
      <c r="O35" s="7"/>
      <c r="P35" s="7"/>
      <c r="Q35" s="7"/>
    </row>
    <row r="36" spans="1:19" ht="94.5" customHeight="1">
      <c r="A36" s="62" t="s">
        <v>52</v>
      </c>
      <c r="B36" s="21" t="s">
        <v>53</v>
      </c>
      <c r="C36" s="6">
        <v>0</v>
      </c>
      <c r="D36" s="6">
        <v>0</v>
      </c>
      <c r="E36" s="6">
        <v>0</v>
      </c>
      <c r="F36" s="6"/>
      <c r="G36" s="6">
        <v>0</v>
      </c>
      <c r="H36" s="6"/>
      <c r="I36" s="6">
        <v>0</v>
      </c>
      <c r="J36" s="6"/>
      <c r="K36" s="6">
        <v>0</v>
      </c>
      <c r="L36" s="6"/>
      <c r="M36" s="6">
        <v>0</v>
      </c>
      <c r="N36" s="6"/>
      <c r="O36" s="6">
        <v>0</v>
      </c>
      <c r="P36" s="6"/>
      <c r="Q36" s="6">
        <v>0</v>
      </c>
      <c r="R36" s="19" t="s">
        <v>54</v>
      </c>
      <c r="S36" s="20">
        <v>606</v>
      </c>
    </row>
    <row r="37" spans="1:19" ht="126.75" customHeight="1">
      <c r="A37" s="62" t="s">
        <v>55</v>
      </c>
      <c r="B37" s="21" t="s">
        <v>56</v>
      </c>
      <c r="C37" s="6">
        <v>37.700000000000003</v>
      </c>
      <c r="D37" s="6">
        <v>0</v>
      </c>
      <c r="E37" s="6">
        <v>0</v>
      </c>
      <c r="F37" s="6">
        <v>284.10000000000002</v>
      </c>
      <c r="G37" s="6">
        <v>0</v>
      </c>
      <c r="H37" s="6">
        <v>294</v>
      </c>
      <c r="I37" s="6">
        <v>0</v>
      </c>
      <c r="J37" s="6">
        <v>300</v>
      </c>
      <c r="K37" s="6">
        <v>0</v>
      </c>
      <c r="L37" s="6">
        <v>450</v>
      </c>
      <c r="M37" s="6">
        <v>0</v>
      </c>
      <c r="N37" s="6">
        <v>500</v>
      </c>
      <c r="O37" s="6">
        <v>0</v>
      </c>
      <c r="P37" s="6">
        <v>0</v>
      </c>
      <c r="Q37" s="6">
        <v>0</v>
      </c>
      <c r="R37" s="19" t="s">
        <v>54</v>
      </c>
      <c r="S37" s="20">
        <v>603</v>
      </c>
    </row>
    <row r="38" spans="1:19" ht="95.25" customHeight="1">
      <c r="A38" s="62" t="s">
        <v>57</v>
      </c>
      <c r="B38" s="21" t="s">
        <v>58</v>
      </c>
      <c r="C38" s="6">
        <v>39.700000000000003</v>
      </c>
      <c r="D38" s="6">
        <v>0</v>
      </c>
      <c r="E38" s="6">
        <v>0</v>
      </c>
      <c r="F38" s="6">
        <v>199.3</v>
      </c>
      <c r="G38" s="6">
        <v>0</v>
      </c>
      <c r="H38" s="6">
        <v>104.7</v>
      </c>
      <c r="I38" s="6">
        <v>0</v>
      </c>
      <c r="J38" s="6">
        <v>100</v>
      </c>
      <c r="K38" s="6">
        <v>0</v>
      </c>
      <c r="L38" s="6">
        <v>100</v>
      </c>
      <c r="M38" s="6">
        <v>0</v>
      </c>
      <c r="N38" s="6">
        <v>100</v>
      </c>
      <c r="O38" s="6">
        <v>0</v>
      </c>
      <c r="P38" s="6">
        <v>100</v>
      </c>
      <c r="Q38" s="6">
        <v>0</v>
      </c>
      <c r="R38" s="19" t="s">
        <v>41</v>
      </c>
      <c r="S38" s="20">
        <v>354</v>
      </c>
    </row>
    <row r="39" spans="1:19" ht="96" customHeight="1">
      <c r="A39" s="62" t="s">
        <v>59</v>
      </c>
      <c r="B39" s="21" t="s">
        <v>60</v>
      </c>
      <c r="C39" s="6">
        <v>629.6</v>
      </c>
      <c r="D39" s="6">
        <v>0</v>
      </c>
      <c r="E39" s="6">
        <v>0</v>
      </c>
      <c r="F39" s="6">
        <v>0</v>
      </c>
      <c r="G39" s="6">
        <v>0</v>
      </c>
      <c r="H39" s="6">
        <v>376.2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9" t="s">
        <v>42</v>
      </c>
      <c r="S39" s="20">
        <v>9601</v>
      </c>
    </row>
    <row r="40" spans="1:19" ht="96" customHeight="1">
      <c r="A40" s="62" t="s">
        <v>84</v>
      </c>
      <c r="B40" s="21" t="s">
        <v>85</v>
      </c>
      <c r="C40" s="6">
        <v>225.5</v>
      </c>
      <c r="D40" s="6"/>
      <c r="E40" s="6"/>
      <c r="F40" s="6">
        <v>437.3</v>
      </c>
      <c r="G40" s="6"/>
      <c r="H40" s="6">
        <f>H41+H42</f>
        <v>364.9</v>
      </c>
      <c r="I40" s="6"/>
      <c r="J40" s="6">
        <v>550</v>
      </c>
      <c r="K40" s="6"/>
      <c r="L40" s="6">
        <v>500</v>
      </c>
      <c r="M40" s="6"/>
      <c r="N40" s="6">
        <v>500</v>
      </c>
      <c r="O40" s="6"/>
      <c r="P40" s="6">
        <v>700</v>
      </c>
      <c r="Q40" s="6"/>
      <c r="R40" s="19" t="s">
        <v>42</v>
      </c>
      <c r="S40" s="20">
        <v>350</v>
      </c>
    </row>
    <row r="41" spans="1:19" ht="36" customHeight="1">
      <c r="A41" s="51"/>
      <c r="B41" s="22" t="s">
        <v>126</v>
      </c>
      <c r="C41" s="7"/>
      <c r="D41" s="7"/>
      <c r="E41" s="7"/>
      <c r="F41" s="7"/>
      <c r="G41" s="7"/>
      <c r="H41" s="7">
        <v>295</v>
      </c>
      <c r="I41" s="7"/>
      <c r="J41" s="7">
        <v>320</v>
      </c>
      <c r="K41" s="7"/>
      <c r="L41" s="7"/>
      <c r="M41" s="7"/>
      <c r="N41" s="7"/>
      <c r="O41" s="7"/>
      <c r="P41" s="7"/>
      <c r="Q41" s="7"/>
    </row>
    <row r="42" spans="1:19" ht="36" customHeight="1">
      <c r="A42" s="51"/>
      <c r="B42" s="22" t="s">
        <v>127</v>
      </c>
      <c r="C42" s="7"/>
      <c r="D42" s="7"/>
      <c r="E42" s="7"/>
      <c r="F42" s="7"/>
      <c r="G42" s="7"/>
      <c r="H42" s="7">
        <v>69.900000000000006</v>
      </c>
      <c r="I42" s="7"/>
      <c r="J42" s="7"/>
      <c r="K42" s="7"/>
      <c r="L42" s="7"/>
      <c r="M42" s="7"/>
      <c r="N42" s="7"/>
      <c r="O42" s="7"/>
      <c r="P42" s="7"/>
      <c r="Q42" s="7"/>
    </row>
    <row r="43" spans="1:19" ht="36" customHeight="1">
      <c r="A43" s="51"/>
      <c r="B43" s="22" t="s">
        <v>148</v>
      </c>
      <c r="C43" s="7"/>
      <c r="D43" s="7"/>
      <c r="E43" s="7"/>
      <c r="F43" s="7"/>
      <c r="G43" s="7"/>
      <c r="H43" s="7"/>
      <c r="I43" s="7"/>
      <c r="J43" s="7">
        <v>100</v>
      </c>
      <c r="K43" s="7"/>
      <c r="L43" s="7"/>
      <c r="M43" s="7"/>
      <c r="N43" s="7"/>
      <c r="O43" s="7"/>
      <c r="P43" s="7"/>
      <c r="Q43" s="7"/>
    </row>
    <row r="44" spans="1:19" ht="115.5" customHeight="1">
      <c r="A44" s="66" t="s">
        <v>98</v>
      </c>
      <c r="B44" s="32" t="s">
        <v>96</v>
      </c>
      <c r="C44" s="6" t="s">
        <v>97</v>
      </c>
      <c r="D44" s="6" t="s">
        <v>97</v>
      </c>
      <c r="E44" s="6" t="s">
        <v>97</v>
      </c>
      <c r="F44" s="6" t="s">
        <v>97</v>
      </c>
      <c r="G44" s="6" t="s">
        <v>97</v>
      </c>
      <c r="H44" s="6">
        <f>H45+H46</f>
        <v>0</v>
      </c>
      <c r="I44" s="6">
        <v>0</v>
      </c>
      <c r="J44" s="6">
        <f>J45+J46</f>
        <v>215</v>
      </c>
      <c r="K44" s="6">
        <f>K45+K46</f>
        <v>438.6</v>
      </c>
      <c r="L44" s="6">
        <f>L45+L46</f>
        <v>250</v>
      </c>
      <c r="M44" s="6"/>
      <c r="N44" s="6">
        <f>N45+N46</f>
        <v>300</v>
      </c>
      <c r="O44" s="6"/>
      <c r="P44" s="6">
        <f>P45+P46</f>
        <v>42.5</v>
      </c>
      <c r="Q44" s="6"/>
      <c r="R44" s="19" t="s">
        <v>54</v>
      </c>
      <c r="S44" s="20" t="s">
        <v>123</v>
      </c>
    </row>
    <row r="45" spans="1:19" ht="33" customHeight="1">
      <c r="A45" s="68"/>
      <c r="B45" s="33" t="s">
        <v>128</v>
      </c>
      <c r="C45" s="6" t="s">
        <v>97</v>
      </c>
      <c r="D45" s="6" t="s">
        <v>97</v>
      </c>
      <c r="E45" s="6" t="s">
        <v>97</v>
      </c>
      <c r="F45" s="6" t="s">
        <v>97</v>
      </c>
      <c r="G45" s="6" t="s">
        <v>97</v>
      </c>
      <c r="H45" s="7"/>
      <c r="I45" s="7">
        <v>0</v>
      </c>
      <c r="J45" s="7">
        <v>215</v>
      </c>
      <c r="K45" s="7">
        <v>438.6</v>
      </c>
      <c r="L45" s="7">
        <v>250</v>
      </c>
      <c r="M45" s="7"/>
      <c r="N45" s="7">
        <v>300</v>
      </c>
      <c r="O45" s="7"/>
      <c r="P45" s="7">
        <v>30.5</v>
      </c>
      <c r="Q45" s="6"/>
    </row>
    <row r="46" spans="1:19" ht="52.5" customHeight="1">
      <c r="A46" s="60"/>
      <c r="B46" s="33" t="s">
        <v>124</v>
      </c>
      <c r="C46" s="6" t="s">
        <v>97</v>
      </c>
      <c r="D46" s="6" t="s">
        <v>97</v>
      </c>
      <c r="E46" s="6" t="s">
        <v>97</v>
      </c>
      <c r="F46" s="6" t="s">
        <v>97</v>
      </c>
      <c r="G46" s="6" t="s">
        <v>97</v>
      </c>
      <c r="H46" s="7"/>
      <c r="I46" s="7"/>
      <c r="J46" s="7"/>
      <c r="K46" s="7"/>
      <c r="L46" s="7"/>
      <c r="M46" s="7"/>
      <c r="N46" s="7"/>
      <c r="O46" s="7"/>
      <c r="P46" s="7">
        <v>12</v>
      </c>
      <c r="Q46" s="6"/>
    </row>
    <row r="47" spans="1:19" ht="15.75">
      <c r="A47" s="62"/>
      <c r="B47" s="21" t="s">
        <v>15</v>
      </c>
      <c r="C47" s="6">
        <f>C5+C8+C11+C16+C20+C27+C28+C29+C36+C37+C38+C39+C40</f>
        <v>8507</v>
      </c>
      <c r="D47" s="6">
        <f>D5+D8+D11+D16+D20+D27+D28+D29+D36+D37+D38+D39+D40</f>
        <v>0</v>
      </c>
      <c r="E47" s="6">
        <f>E5+E8+E11+E16+E20+E27+E28+E29+E36+E37+E38+E39+E40</f>
        <v>15407.5</v>
      </c>
      <c r="F47" s="6">
        <f>F5+F8+F11+F16+F20+F27+F28+F29+F36+F37+F38+F39+F40</f>
        <v>5896.5000000000009</v>
      </c>
      <c r="G47" s="6">
        <f>G5+G8+G11+G16+G20+G27+G28+G29+G36+G37+G38+G39+G40</f>
        <v>25975.9</v>
      </c>
      <c r="H47" s="6">
        <f t="shared" ref="H47:Q47" si="11">H5+H8+H11+H16+H20+H27+H28+H29+H36+H37+H38+H39+H40+H44</f>
        <v>7514.6999999999989</v>
      </c>
      <c r="I47" s="6">
        <f t="shared" si="11"/>
        <v>33230.81</v>
      </c>
      <c r="J47" s="6">
        <f t="shared" si="11"/>
        <v>6607.59</v>
      </c>
      <c r="K47" s="6">
        <f t="shared" si="11"/>
        <v>34592.735999999997</v>
      </c>
      <c r="L47" s="6">
        <f t="shared" si="11"/>
        <v>6522.26</v>
      </c>
      <c r="M47" s="6">
        <f t="shared" si="11"/>
        <v>0</v>
      </c>
      <c r="N47" s="6">
        <f t="shared" si="11"/>
        <v>6250</v>
      </c>
      <c r="O47" s="6">
        <f t="shared" si="11"/>
        <v>0</v>
      </c>
      <c r="P47" s="6">
        <f t="shared" si="11"/>
        <v>3192.5</v>
      </c>
      <c r="Q47" s="6">
        <f t="shared" si="11"/>
        <v>0</v>
      </c>
    </row>
  </sheetData>
  <mergeCells count="18">
    <mergeCell ref="A5:A7"/>
    <mergeCell ref="J3:K3"/>
    <mergeCell ref="L3:M3"/>
    <mergeCell ref="N3:O3"/>
    <mergeCell ref="P3:Q3"/>
    <mergeCell ref="A2:A4"/>
    <mergeCell ref="B2:B4"/>
    <mergeCell ref="A44:A45"/>
    <mergeCell ref="A16:A17"/>
    <mergeCell ref="A29:A30"/>
    <mergeCell ref="A8:A10"/>
    <mergeCell ref="A11:A13"/>
    <mergeCell ref="A20:A22"/>
    <mergeCell ref="C3:E3"/>
    <mergeCell ref="F3:G3"/>
    <mergeCell ref="H3:I3"/>
    <mergeCell ref="C2:Q2"/>
    <mergeCell ref="A1:Q1"/>
  </mergeCells>
  <pageMargins left="0.27559055118110237" right="0.15748031496062992" top="0.39370078740157483" bottom="0.39370078740157483" header="0.19685039370078741" footer="0.15748031496062992"/>
  <pageSetup paperSize="9" scale="63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topLeftCell="A2" zoomScale="85" zoomScaleNormal="85" workbookViewId="0">
      <pane ySplit="2025" activePane="bottomLeft"/>
      <selection activeCell="N25" sqref="N25"/>
      <selection pane="bottomLeft" activeCell="Q13" sqref="A1:Q13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1" style="8" customWidth="1"/>
    <col min="6" max="6" width="9.42578125" style="8" customWidth="1"/>
    <col min="7" max="7" width="11.85546875" style="8" customWidth="1"/>
    <col min="8" max="8" width="10.85546875" style="8" customWidth="1"/>
    <col min="9" max="9" width="10.7109375" style="8" customWidth="1"/>
    <col min="10" max="10" width="10.28515625" style="19" customWidth="1"/>
    <col min="11" max="11" width="12.5703125" style="37" customWidth="1"/>
    <col min="12" max="12" width="9.140625" style="8"/>
    <col min="13" max="13" width="7.85546875" style="8" customWidth="1"/>
    <col min="14" max="14" width="9.140625" style="8"/>
    <col min="15" max="15" width="7.85546875" style="8" customWidth="1"/>
    <col min="16" max="16" width="9.140625" style="8"/>
    <col min="17" max="17" width="7.85546875" style="8" customWidth="1"/>
    <col min="18" max="18" width="6" style="19" customWidth="1"/>
    <col min="19" max="19" width="9.140625" style="37"/>
    <col min="20" max="16384" width="9.140625" style="8"/>
  </cols>
  <sheetData>
    <row r="1" spans="1:19" ht="60" customHeight="1">
      <c r="A1" s="65" t="s">
        <v>114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9" ht="15.75" customHeight="1">
      <c r="A2" s="69" t="s">
        <v>22</v>
      </c>
      <c r="B2" s="70" t="s">
        <v>21</v>
      </c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9" ht="15.75">
      <c r="A3" s="69"/>
      <c r="B3" s="7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77</v>
      </c>
      <c r="K3" s="69"/>
      <c r="L3" s="69" t="s">
        <v>78</v>
      </c>
      <c r="M3" s="69"/>
      <c r="N3" s="69" t="s">
        <v>79</v>
      </c>
      <c r="O3" s="69"/>
      <c r="P3" s="69" t="s">
        <v>80</v>
      </c>
      <c r="Q3" s="69"/>
    </row>
    <row r="4" spans="1:19" ht="15.75">
      <c r="A4" s="69"/>
      <c r="B4" s="70"/>
      <c r="C4" s="61" t="s">
        <v>19</v>
      </c>
      <c r="D4" s="61" t="s">
        <v>23</v>
      </c>
      <c r="E4" s="61" t="s">
        <v>20</v>
      </c>
      <c r="F4" s="61" t="s">
        <v>19</v>
      </c>
      <c r="G4" s="61" t="s">
        <v>20</v>
      </c>
      <c r="H4" s="61" t="s">
        <v>19</v>
      </c>
      <c r="I4" s="61" t="s">
        <v>20</v>
      </c>
      <c r="J4" s="63" t="s">
        <v>19</v>
      </c>
      <c r="K4" s="63" t="s">
        <v>20</v>
      </c>
      <c r="L4" s="61" t="s">
        <v>19</v>
      </c>
      <c r="M4" s="61" t="s">
        <v>20</v>
      </c>
      <c r="N4" s="61" t="s">
        <v>19</v>
      </c>
      <c r="O4" s="61" t="s">
        <v>20</v>
      </c>
      <c r="P4" s="61" t="s">
        <v>19</v>
      </c>
      <c r="Q4" s="61" t="s">
        <v>20</v>
      </c>
    </row>
    <row r="5" spans="1:19" ht="78.75" customHeight="1">
      <c r="A5" s="62" t="s">
        <v>1</v>
      </c>
      <c r="B5" s="21" t="s">
        <v>64</v>
      </c>
      <c r="C5" s="6">
        <v>0</v>
      </c>
      <c r="D5" s="6">
        <v>0</v>
      </c>
      <c r="E5" s="6">
        <v>0</v>
      </c>
      <c r="F5" s="6">
        <v>60</v>
      </c>
      <c r="G5" s="6">
        <v>0</v>
      </c>
      <c r="H5" s="6">
        <v>250</v>
      </c>
      <c r="I5" s="6">
        <v>0</v>
      </c>
      <c r="J5" s="6"/>
      <c r="K5" s="6">
        <v>0</v>
      </c>
      <c r="L5" s="6">
        <v>10</v>
      </c>
      <c r="M5" s="6">
        <v>0</v>
      </c>
      <c r="N5" s="6">
        <v>60</v>
      </c>
      <c r="O5" s="6">
        <v>0</v>
      </c>
      <c r="P5" s="6">
        <v>60</v>
      </c>
      <c r="Q5" s="6">
        <v>0</v>
      </c>
      <c r="R5" s="19" t="s">
        <v>42</v>
      </c>
      <c r="S5" s="37" t="s">
        <v>65</v>
      </c>
    </row>
    <row r="6" spans="1:19" ht="95.25" customHeight="1">
      <c r="A6" s="74" t="s">
        <v>8</v>
      </c>
      <c r="B6" s="21" t="s">
        <v>66</v>
      </c>
      <c r="C6" s="6">
        <f t="shared" ref="C6:G6" si="0">SUM(C7:C7)</f>
        <v>118.3772</v>
      </c>
      <c r="D6" s="6">
        <f t="shared" si="0"/>
        <v>0</v>
      </c>
      <c r="E6" s="6">
        <f t="shared" si="0"/>
        <v>0</v>
      </c>
      <c r="F6" s="6">
        <f t="shared" si="0"/>
        <v>65</v>
      </c>
      <c r="G6" s="6">
        <f t="shared" si="0"/>
        <v>0</v>
      </c>
      <c r="H6" s="6"/>
      <c r="I6" s="6"/>
      <c r="J6" s="6">
        <v>0</v>
      </c>
      <c r="K6" s="6">
        <f t="shared" ref="K6" si="1">SUM(K7:K7)</f>
        <v>0</v>
      </c>
      <c r="L6" s="6">
        <v>0</v>
      </c>
      <c r="M6" s="6">
        <f t="shared" ref="M6" si="2">SUM(M7:M7)</f>
        <v>0</v>
      </c>
      <c r="N6" s="6">
        <f t="shared" ref="N6" si="3">SUM(N7:N7)</f>
        <v>0</v>
      </c>
      <c r="O6" s="6">
        <f t="shared" ref="O6" si="4">SUM(O7:O7)</f>
        <v>0</v>
      </c>
      <c r="P6" s="6">
        <f t="shared" ref="P6" si="5">SUM(P7:P7)</f>
        <v>0</v>
      </c>
      <c r="Q6" s="6">
        <f t="shared" ref="Q6" si="6">SUM(Q7:Q7)</f>
        <v>0</v>
      </c>
      <c r="R6" s="19" t="s">
        <v>68</v>
      </c>
      <c r="S6" s="37" t="s">
        <v>69</v>
      </c>
    </row>
    <row r="7" spans="1:19" ht="97.5" customHeight="1">
      <c r="A7" s="74"/>
      <c r="B7" s="22" t="s">
        <v>67</v>
      </c>
      <c r="C7" s="7">
        <v>118.3772</v>
      </c>
      <c r="D7" s="7">
        <v>0</v>
      </c>
      <c r="E7" s="7">
        <v>0</v>
      </c>
      <c r="F7" s="7">
        <v>65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9" ht="97.5" customHeight="1">
      <c r="A8" s="58" t="s">
        <v>11</v>
      </c>
      <c r="B8" s="21" t="s">
        <v>70</v>
      </c>
      <c r="C8" s="6">
        <v>100</v>
      </c>
      <c r="D8" s="6">
        <v>0</v>
      </c>
      <c r="E8" s="6">
        <v>0</v>
      </c>
      <c r="F8" s="6">
        <v>220</v>
      </c>
      <c r="G8" s="6">
        <v>0</v>
      </c>
      <c r="H8" s="6">
        <f>H9+H10</f>
        <v>816.12367999999992</v>
      </c>
      <c r="I8" s="6">
        <v>2030</v>
      </c>
      <c r="J8" s="6">
        <f>J9+J10</f>
        <v>500</v>
      </c>
      <c r="K8" s="6">
        <f>K9+K10</f>
        <v>4719</v>
      </c>
      <c r="L8" s="6">
        <v>500</v>
      </c>
      <c r="M8" s="6">
        <v>0</v>
      </c>
      <c r="N8" s="6">
        <v>500</v>
      </c>
      <c r="O8" s="6">
        <v>0</v>
      </c>
      <c r="P8" s="6"/>
      <c r="Q8" s="6">
        <v>0</v>
      </c>
      <c r="R8" s="19" t="s">
        <v>41</v>
      </c>
      <c r="S8" s="37" t="s">
        <v>71</v>
      </c>
    </row>
    <row r="9" spans="1:19" ht="142.5" customHeight="1">
      <c r="A9" s="51"/>
      <c r="B9" s="55" t="s">
        <v>139</v>
      </c>
      <c r="C9" s="7"/>
      <c r="D9" s="7"/>
      <c r="E9" s="7"/>
      <c r="F9" s="7"/>
      <c r="G9" s="7"/>
      <c r="H9" s="7">
        <v>148.32368</v>
      </c>
      <c r="I9" s="7">
        <v>2030</v>
      </c>
      <c r="J9" s="7">
        <v>500</v>
      </c>
      <c r="K9" s="7">
        <v>4719</v>
      </c>
      <c r="L9" s="7">
        <v>500</v>
      </c>
      <c r="M9" s="7"/>
      <c r="N9" s="7">
        <v>500</v>
      </c>
      <c r="O9" s="7"/>
      <c r="P9" s="7"/>
      <c r="Q9" s="7"/>
    </row>
    <row r="10" spans="1:19" ht="54" customHeight="1">
      <c r="A10" s="51"/>
      <c r="B10" s="55" t="s">
        <v>143</v>
      </c>
      <c r="C10" s="7"/>
      <c r="D10" s="7"/>
      <c r="E10" s="7"/>
      <c r="F10" s="7"/>
      <c r="G10" s="7"/>
      <c r="H10" s="7">
        <v>667.8</v>
      </c>
      <c r="I10" s="7"/>
      <c r="J10" s="7"/>
      <c r="K10" s="7"/>
      <c r="L10" s="7"/>
      <c r="M10" s="7"/>
      <c r="N10" s="7"/>
      <c r="O10" s="7"/>
      <c r="P10" s="7"/>
      <c r="Q10" s="7"/>
    </row>
    <row r="11" spans="1:19" ht="178.5" customHeight="1">
      <c r="A11" s="66" t="s">
        <v>13</v>
      </c>
      <c r="B11" s="21" t="s">
        <v>117</v>
      </c>
      <c r="C11" s="6">
        <f>C12</f>
        <v>0</v>
      </c>
      <c r="D11" s="6">
        <f t="shared" ref="D11:Q11" si="7">D12</f>
        <v>0</v>
      </c>
      <c r="E11" s="6">
        <f t="shared" si="7"/>
        <v>2250.4</v>
      </c>
      <c r="F11" s="6">
        <f t="shared" si="7"/>
        <v>0</v>
      </c>
      <c r="G11" s="6">
        <f t="shared" si="7"/>
        <v>1207</v>
      </c>
      <c r="H11" s="6">
        <f t="shared" si="7"/>
        <v>0</v>
      </c>
      <c r="I11" s="6">
        <f t="shared" si="7"/>
        <v>0</v>
      </c>
      <c r="J11" s="6">
        <f t="shared" si="7"/>
        <v>0</v>
      </c>
      <c r="K11" s="6">
        <f t="shared" si="7"/>
        <v>0</v>
      </c>
      <c r="L11" s="6">
        <f t="shared" si="7"/>
        <v>0</v>
      </c>
      <c r="M11" s="6">
        <f t="shared" si="7"/>
        <v>0</v>
      </c>
      <c r="N11" s="6">
        <f t="shared" si="7"/>
        <v>0</v>
      </c>
      <c r="O11" s="6">
        <f t="shared" si="7"/>
        <v>0</v>
      </c>
      <c r="P11" s="6">
        <f t="shared" si="7"/>
        <v>0</v>
      </c>
      <c r="Q11" s="6">
        <f t="shared" si="7"/>
        <v>0</v>
      </c>
      <c r="R11" s="19" t="s">
        <v>68</v>
      </c>
      <c r="S11" s="37" t="s">
        <v>73</v>
      </c>
    </row>
    <row r="12" spans="1:19" ht="114" customHeight="1">
      <c r="A12" s="68"/>
      <c r="B12" s="22" t="s">
        <v>72</v>
      </c>
      <c r="C12" s="7">
        <v>0</v>
      </c>
      <c r="D12" s="7">
        <v>0</v>
      </c>
      <c r="E12" s="7">
        <v>2250.4</v>
      </c>
      <c r="F12" s="7">
        <v>0</v>
      </c>
      <c r="G12" s="7">
        <v>1207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9" ht="15.75">
      <c r="A13" s="62"/>
      <c r="B13" s="21" t="s">
        <v>15</v>
      </c>
      <c r="C13" s="6">
        <f t="shared" ref="C13:Q13" si="8">C5+C6+C8+C11</f>
        <v>218.37720000000002</v>
      </c>
      <c r="D13" s="6">
        <f t="shared" si="8"/>
        <v>0</v>
      </c>
      <c r="E13" s="6">
        <f t="shared" si="8"/>
        <v>2250.4</v>
      </c>
      <c r="F13" s="6">
        <f t="shared" si="8"/>
        <v>345</v>
      </c>
      <c r="G13" s="6">
        <f t="shared" si="8"/>
        <v>1207</v>
      </c>
      <c r="H13" s="6">
        <f t="shared" si="8"/>
        <v>1066.1236799999999</v>
      </c>
      <c r="I13" s="6">
        <f t="shared" si="8"/>
        <v>2030</v>
      </c>
      <c r="J13" s="6">
        <f t="shared" si="8"/>
        <v>500</v>
      </c>
      <c r="K13" s="6">
        <f t="shared" si="8"/>
        <v>4719</v>
      </c>
      <c r="L13" s="6">
        <f t="shared" si="8"/>
        <v>510</v>
      </c>
      <c r="M13" s="6">
        <f t="shared" si="8"/>
        <v>0</v>
      </c>
      <c r="N13" s="6">
        <f t="shared" si="8"/>
        <v>560</v>
      </c>
      <c r="O13" s="6">
        <f t="shared" si="8"/>
        <v>0</v>
      </c>
      <c r="P13" s="6">
        <f t="shared" si="8"/>
        <v>60</v>
      </c>
      <c r="Q13" s="6">
        <f t="shared" si="8"/>
        <v>0</v>
      </c>
    </row>
  </sheetData>
  <mergeCells count="13">
    <mergeCell ref="A1:Q1"/>
    <mergeCell ref="A6:A7"/>
    <mergeCell ref="A11:A12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0"/>
  <sheetViews>
    <sheetView workbookViewId="0">
      <selection activeCell="Q10" sqref="A1:Q10"/>
    </sheetView>
  </sheetViews>
  <sheetFormatPr defaultRowHeight="15"/>
  <cols>
    <col min="1" max="1" width="4.7109375" customWidth="1"/>
    <col min="2" max="2" width="38.5703125" customWidth="1"/>
    <col min="10" max="10" width="9.5703125" style="38" bestFit="1" customWidth="1"/>
    <col min="11" max="11" width="10.140625" style="38" bestFit="1" customWidth="1"/>
  </cols>
  <sheetData>
    <row r="1" spans="1:19" s="1" customFormat="1" ht="60" customHeight="1">
      <c r="A1" s="79" t="s">
        <v>113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9"/>
      <c r="S1" s="10"/>
    </row>
    <row r="2" spans="1:19" s="1" customFormat="1" ht="15.75" customHeight="1">
      <c r="A2" s="78" t="s">
        <v>22</v>
      </c>
      <c r="B2" s="80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9"/>
      <c r="S2" s="10"/>
    </row>
    <row r="3" spans="1:19" s="1" customFormat="1" ht="15.75">
      <c r="A3" s="78"/>
      <c r="B3" s="8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77</v>
      </c>
      <c r="K3" s="69"/>
      <c r="L3" s="69" t="s">
        <v>78</v>
      </c>
      <c r="M3" s="69"/>
      <c r="N3" s="78" t="s">
        <v>79</v>
      </c>
      <c r="O3" s="78"/>
      <c r="P3" s="78" t="s">
        <v>80</v>
      </c>
      <c r="Q3" s="78"/>
      <c r="R3" s="9"/>
      <c r="S3" s="10"/>
    </row>
    <row r="4" spans="1:19" s="1" customFormat="1" ht="15.75">
      <c r="A4" s="78"/>
      <c r="B4" s="80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63" t="s">
        <v>19</v>
      </c>
      <c r="K4" s="63" t="s">
        <v>20</v>
      </c>
      <c r="L4" s="34" t="s">
        <v>19</v>
      </c>
      <c r="M4" s="34" t="s">
        <v>20</v>
      </c>
      <c r="N4" s="35" t="s">
        <v>19</v>
      </c>
      <c r="O4" s="35" t="s">
        <v>20</v>
      </c>
      <c r="P4" s="35" t="s">
        <v>19</v>
      </c>
      <c r="Q4" s="35" t="s">
        <v>20</v>
      </c>
      <c r="R4" s="9"/>
      <c r="S4" s="10"/>
    </row>
    <row r="5" spans="1:19" s="1" customFormat="1" ht="82.5" customHeight="1">
      <c r="A5" s="75" t="s">
        <v>1</v>
      </c>
      <c r="B5" s="2" t="s">
        <v>109</v>
      </c>
      <c r="C5" s="6">
        <v>0</v>
      </c>
      <c r="D5" s="6">
        <v>0</v>
      </c>
      <c r="E5" s="6">
        <v>0</v>
      </c>
      <c r="F5" s="6" t="s">
        <v>110</v>
      </c>
      <c r="G5" s="6">
        <v>0</v>
      </c>
      <c r="H5" s="6">
        <v>29.8</v>
      </c>
      <c r="I5" s="6">
        <v>0</v>
      </c>
      <c r="J5" s="6">
        <v>84.146000000000001</v>
      </c>
      <c r="K5" s="6">
        <f>SUM(K6:K8)</f>
        <v>1282.8899999999999</v>
      </c>
      <c r="L5" s="6">
        <v>50</v>
      </c>
      <c r="M5" s="6">
        <v>0</v>
      </c>
      <c r="N5" s="4">
        <v>50</v>
      </c>
      <c r="O5" s="4">
        <v>0</v>
      </c>
      <c r="P5" s="4">
        <v>50</v>
      </c>
      <c r="Q5" s="4">
        <v>0</v>
      </c>
      <c r="R5" s="9" t="s">
        <v>111</v>
      </c>
      <c r="S5" s="10" t="s">
        <v>112</v>
      </c>
    </row>
    <row r="6" spans="1:19" s="1" customFormat="1" ht="65.25" customHeight="1">
      <c r="A6" s="76"/>
      <c r="B6" s="3" t="s">
        <v>134</v>
      </c>
      <c r="C6" s="7"/>
      <c r="D6" s="7"/>
      <c r="E6" s="7"/>
      <c r="F6" s="7"/>
      <c r="G6" s="7"/>
      <c r="H6" s="7"/>
      <c r="I6" s="7"/>
      <c r="J6" s="49">
        <v>2.85067</v>
      </c>
      <c r="K6" s="7">
        <v>57</v>
      </c>
      <c r="L6" s="7"/>
      <c r="M6" s="7"/>
      <c r="N6" s="5"/>
      <c r="O6" s="5"/>
      <c r="P6" s="5"/>
      <c r="Q6" s="5"/>
      <c r="R6" s="9"/>
      <c r="S6" s="10"/>
    </row>
    <row r="7" spans="1:19" s="1" customFormat="1" ht="49.5" customHeight="1">
      <c r="A7" s="77"/>
      <c r="B7" s="22" t="s">
        <v>135</v>
      </c>
      <c r="C7" s="7"/>
      <c r="D7" s="7"/>
      <c r="E7" s="7"/>
      <c r="F7" s="7"/>
      <c r="G7" s="7"/>
      <c r="H7" s="7"/>
      <c r="I7" s="7"/>
      <c r="J7" s="49">
        <v>6.9450000000000003</v>
      </c>
      <c r="K7" s="7">
        <v>138.88999999999999</v>
      </c>
      <c r="L7" s="7"/>
      <c r="M7" s="7"/>
      <c r="N7" s="5"/>
      <c r="O7" s="5"/>
      <c r="P7" s="5"/>
      <c r="Q7" s="5"/>
      <c r="R7" s="9"/>
      <c r="S7" s="10"/>
    </row>
    <row r="8" spans="1:19" s="1" customFormat="1" ht="49.5" customHeight="1">
      <c r="A8" s="54"/>
      <c r="B8" s="22" t="s">
        <v>138</v>
      </c>
      <c r="C8" s="7"/>
      <c r="D8" s="7"/>
      <c r="E8" s="7"/>
      <c r="F8" s="7"/>
      <c r="G8" s="7"/>
      <c r="H8" s="7"/>
      <c r="I8" s="7"/>
      <c r="J8" s="49">
        <v>54.35</v>
      </c>
      <c r="K8" s="7">
        <v>1087</v>
      </c>
      <c r="L8" s="7"/>
      <c r="M8" s="7"/>
      <c r="N8" s="5"/>
      <c r="O8" s="5"/>
      <c r="P8" s="5"/>
      <c r="Q8" s="5"/>
      <c r="R8" s="9"/>
      <c r="S8" s="10"/>
    </row>
    <row r="9" spans="1:19" s="96" customFormat="1" ht="49.5" customHeight="1">
      <c r="A9" s="64" t="s">
        <v>8</v>
      </c>
      <c r="B9" s="21" t="s">
        <v>149</v>
      </c>
      <c r="C9" s="6"/>
      <c r="D9" s="6"/>
      <c r="E9" s="6"/>
      <c r="F9" s="6"/>
      <c r="G9" s="6"/>
      <c r="H9" s="6"/>
      <c r="I9" s="6"/>
      <c r="J9" s="6">
        <v>30</v>
      </c>
      <c r="K9" s="6"/>
      <c r="L9" s="6"/>
      <c r="M9" s="6"/>
      <c r="N9" s="4"/>
      <c r="O9" s="4"/>
      <c r="P9" s="4"/>
      <c r="Q9" s="4"/>
      <c r="R9" s="94"/>
      <c r="S9" s="95"/>
    </row>
    <row r="10" spans="1:19" s="1" customFormat="1" ht="15.75">
      <c r="A10" s="36"/>
      <c r="B10" s="2" t="s">
        <v>15</v>
      </c>
      <c r="C10" s="6">
        <f>C5</f>
        <v>0</v>
      </c>
      <c r="D10" s="6">
        <f>D5</f>
        <v>0</v>
      </c>
      <c r="E10" s="6">
        <f>E5</f>
        <v>0</v>
      </c>
      <c r="F10" s="6" t="str">
        <f>F5</f>
        <v xml:space="preserve"> -</v>
      </c>
      <c r="G10" s="6">
        <f>G5</f>
        <v>0</v>
      </c>
      <c r="H10" s="6">
        <f>H5</f>
        <v>29.8</v>
      </c>
      <c r="I10" s="6">
        <f>I5</f>
        <v>0</v>
      </c>
      <c r="J10" s="6">
        <f>J5+J9</f>
        <v>114.146</v>
      </c>
      <c r="K10" s="6">
        <f>K5</f>
        <v>1282.8899999999999</v>
      </c>
      <c r="L10" s="6">
        <f>L5</f>
        <v>50</v>
      </c>
      <c r="M10" s="6">
        <f>M5</f>
        <v>0</v>
      </c>
      <c r="N10" s="6">
        <f>N5</f>
        <v>50</v>
      </c>
      <c r="O10" s="6">
        <f>O5</f>
        <v>0</v>
      </c>
      <c r="P10" s="6">
        <f>P5</f>
        <v>50</v>
      </c>
      <c r="Q10" s="6">
        <f>Q5</f>
        <v>0</v>
      </c>
      <c r="R10" s="9"/>
      <c r="S10" s="10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workbookViewId="0">
      <selection activeCell="X10" sqref="A1:X10"/>
    </sheetView>
  </sheetViews>
  <sheetFormatPr defaultRowHeight="15"/>
  <cols>
    <col min="1" max="1" width="7.7109375" style="38" customWidth="1"/>
    <col min="2" max="2" width="10.85546875" style="38" customWidth="1"/>
    <col min="3" max="3" width="11.7109375" style="38" customWidth="1"/>
    <col min="4" max="4" width="7.42578125" style="38" customWidth="1"/>
    <col min="5" max="5" width="11.7109375" style="38" customWidth="1"/>
    <col min="6" max="6" width="10.28515625" style="38" customWidth="1"/>
    <col min="7" max="7" width="7.5703125" style="38" customWidth="1"/>
    <col min="8" max="8" width="11.42578125" style="38" customWidth="1"/>
    <col min="9" max="9" width="10.85546875" style="38" customWidth="1"/>
    <col min="10" max="10" width="7.42578125" style="38" customWidth="1"/>
    <col min="11" max="11" width="11.7109375" style="38" customWidth="1"/>
    <col min="12" max="12" width="10.85546875" style="38" customWidth="1"/>
    <col min="13" max="13" width="7.7109375" style="38" customWidth="1"/>
    <col min="14" max="14" width="12.42578125" style="38" customWidth="1"/>
    <col min="15" max="15" width="10.7109375" style="38" customWidth="1"/>
    <col min="16" max="16" width="7.5703125" style="38" customWidth="1"/>
    <col min="17" max="17" width="7.140625" style="38" customWidth="1"/>
    <col min="18" max="18" width="10.5703125" style="38" customWidth="1"/>
    <col min="19" max="19" width="8.42578125" style="38" customWidth="1"/>
    <col min="20" max="20" width="7.140625" style="38" customWidth="1"/>
    <col min="21" max="21" width="10.28515625" style="38" customWidth="1"/>
    <col min="22" max="22" width="6.5703125" style="38" customWidth="1"/>
    <col min="23" max="23" width="8" style="38" customWidth="1"/>
    <col min="24" max="24" width="12.85546875" style="38" customWidth="1"/>
    <col min="25" max="16384" width="9.140625" style="38"/>
  </cols>
  <sheetData>
    <row r="1" spans="1:24" ht="39" customHeight="1">
      <c r="A1" s="81" t="s">
        <v>118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24" s="8" customFormat="1" ht="31.5" customHeight="1">
      <c r="A2" s="69" t="s">
        <v>76</v>
      </c>
      <c r="B2" s="70" t="s">
        <v>125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X2" s="39" t="s">
        <v>81</v>
      </c>
    </row>
    <row r="3" spans="1:24" s="8" customFormat="1" ht="19.5" customHeight="1">
      <c r="A3" s="69"/>
      <c r="B3" s="70"/>
      <c r="C3" s="69" t="s">
        <v>17</v>
      </c>
      <c r="D3" s="69"/>
      <c r="E3" s="69"/>
      <c r="F3" s="69" t="s">
        <v>16</v>
      </c>
      <c r="G3" s="69"/>
      <c r="H3" s="69"/>
      <c r="I3" s="69" t="s">
        <v>18</v>
      </c>
      <c r="J3" s="69"/>
      <c r="K3" s="69"/>
      <c r="L3" s="69" t="s">
        <v>77</v>
      </c>
      <c r="M3" s="69"/>
      <c r="N3" s="69"/>
      <c r="O3" s="69" t="s">
        <v>78</v>
      </c>
      <c r="P3" s="69"/>
      <c r="Q3" s="69"/>
      <c r="R3" s="69" t="s">
        <v>79</v>
      </c>
      <c r="S3" s="69"/>
      <c r="T3" s="69"/>
      <c r="U3" s="69" t="s">
        <v>80</v>
      </c>
      <c r="V3" s="69"/>
      <c r="W3" s="69"/>
      <c r="X3" s="40"/>
    </row>
    <row r="4" spans="1:24" s="8" customFormat="1" ht="27.75" customHeight="1">
      <c r="A4" s="69"/>
      <c r="B4" s="70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23</v>
      </c>
      <c r="H4" s="34" t="s">
        <v>20</v>
      </c>
      <c r="I4" s="34" t="s">
        <v>19</v>
      </c>
      <c r="J4" s="34" t="s">
        <v>23</v>
      </c>
      <c r="K4" s="34" t="s">
        <v>20</v>
      </c>
      <c r="L4" s="34" t="s">
        <v>19</v>
      </c>
      <c r="M4" s="34" t="s">
        <v>23</v>
      </c>
      <c r="N4" s="34" t="s">
        <v>20</v>
      </c>
      <c r="O4" s="34" t="s">
        <v>19</v>
      </c>
      <c r="P4" s="34" t="s">
        <v>23</v>
      </c>
      <c r="Q4" s="34" t="s">
        <v>20</v>
      </c>
      <c r="R4" s="34" t="s">
        <v>19</v>
      </c>
      <c r="S4" s="34" t="s">
        <v>23</v>
      </c>
      <c r="T4" s="34" t="s">
        <v>20</v>
      </c>
      <c r="U4" s="34" t="s">
        <v>19</v>
      </c>
      <c r="V4" s="34" t="s">
        <v>23</v>
      </c>
      <c r="W4" s="34" t="s">
        <v>20</v>
      </c>
      <c r="X4" s="40"/>
    </row>
    <row r="5" spans="1:24">
      <c r="A5" s="41">
        <v>1</v>
      </c>
      <c r="B5" s="30">
        <f t="shared" ref="B5:B9" si="0">C5+F5+I5+L5+O5+R5+U5</f>
        <v>13596.35383</v>
      </c>
      <c r="C5" s="30">
        <f>'1'!C36</f>
        <v>2141.6999999999998</v>
      </c>
      <c r="D5" s="30">
        <f>'1'!D36</f>
        <v>45.2</v>
      </c>
      <c r="E5" s="30">
        <f>'1'!E36</f>
        <v>2223.1</v>
      </c>
      <c r="F5" s="30">
        <f>'1'!F36</f>
        <v>1771.827</v>
      </c>
      <c r="G5" s="30">
        <f>'1'!G36</f>
        <v>68.8</v>
      </c>
      <c r="H5" s="30">
        <f>'1'!H36</f>
        <v>1460.4069999999999</v>
      </c>
      <c r="I5" s="30">
        <f>'1'!I36</f>
        <v>2506.2168300000003</v>
      </c>
      <c r="J5" s="30">
        <f>'1'!J36</f>
        <v>75.400000000000006</v>
      </c>
      <c r="K5" s="30">
        <f>'1'!K36</f>
        <v>1032.1500000000001</v>
      </c>
      <c r="L5" s="30">
        <f>'1'!L36</f>
        <v>1851.21</v>
      </c>
      <c r="M5" s="30">
        <f>'1'!M36</f>
        <v>82.9</v>
      </c>
      <c r="N5" s="30">
        <f>'1'!N36</f>
        <v>1558.461</v>
      </c>
      <c r="O5" s="30">
        <f>'1'!O36</f>
        <v>1634.5</v>
      </c>
      <c r="P5" s="30">
        <f>'1'!P36</f>
        <v>91.2</v>
      </c>
      <c r="Q5" s="30">
        <f>'1'!Q36</f>
        <v>0</v>
      </c>
      <c r="R5" s="30">
        <f>'1'!R36</f>
        <v>1650.9</v>
      </c>
      <c r="S5" s="30">
        <f>'1'!S36</f>
        <v>100.3</v>
      </c>
      <c r="T5" s="30">
        <f>'1'!T36</f>
        <v>0</v>
      </c>
      <c r="U5" s="30">
        <f>'1'!U36</f>
        <v>2040</v>
      </c>
      <c r="V5" s="30"/>
      <c r="W5" s="30">
        <f>'1'!V36</f>
        <v>0</v>
      </c>
      <c r="X5" s="42">
        <f>SUM(C5:W5)</f>
        <v>20334.271829999998</v>
      </c>
    </row>
    <row r="6" spans="1:24">
      <c r="A6" s="41">
        <v>2</v>
      </c>
      <c r="B6" s="30">
        <f t="shared" si="0"/>
        <v>44490.549999999996</v>
      </c>
      <c r="C6" s="30">
        <f>'2'!C47</f>
        <v>8507</v>
      </c>
      <c r="D6" s="30">
        <f>'2'!D47</f>
        <v>0</v>
      </c>
      <c r="E6" s="30">
        <f>'2'!E47</f>
        <v>15407.5</v>
      </c>
      <c r="F6" s="30">
        <f>'2'!F47</f>
        <v>5896.5000000000009</v>
      </c>
      <c r="G6" s="30"/>
      <c r="H6" s="30">
        <f>'2'!G47</f>
        <v>25975.9</v>
      </c>
      <c r="I6" s="30">
        <f>'2'!H47</f>
        <v>7514.6999999999989</v>
      </c>
      <c r="J6" s="30"/>
      <c r="K6" s="30">
        <f>'2'!I47</f>
        <v>33230.81</v>
      </c>
      <c r="L6" s="30">
        <f>'2'!J47</f>
        <v>6607.59</v>
      </c>
      <c r="M6" s="30"/>
      <c r="N6" s="30">
        <f>'2'!K47</f>
        <v>34592.735999999997</v>
      </c>
      <c r="O6" s="30">
        <f>'2'!L47</f>
        <v>6522.26</v>
      </c>
      <c r="P6" s="30"/>
      <c r="Q6" s="30">
        <f>'2'!M47</f>
        <v>0</v>
      </c>
      <c r="R6" s="30">
        <f>'2'!N47</f>
        <v>6250</v>
      </c>
      <c r="S6" s="30"/>
      <c r="T6" s="30">
        <f>'2'!O47</f>
        <v>0</v>
      </c>
      <c r="U6" s="30">
        <f>'2'!P47</f>
        <v>3192.5</v>
      </c>
      <c r="V6" s="30"/>
      <c r="W6" s="30">
        <f>'2'!Q47</f>
        <v>0</v>
      </c>
      <c r="X6" s="42">
        <f t="shared" ref="X6:X8" si="1">SUM(C6:W6)</f>
        <v>153697.49600000001</v>
      </c>
    </row>
    <row r="7" spans="1:24">
      <c r="A7" s="41">
        <v>3</v>
      </c>
      <c r="B7" s="30">
        <f t="shared" si="0"/>
        <v>3259.5008800000001</v>
      </c>
      <c r="C7" s="30">
        <f>'3'!C13</f>
        <v>218.37720000000002</v>
      </c>
      <c r="D7" s="30">
        <f>'3'!D13</f>
        <v>0</v>
      </c>
      <c r="E7" s="30">
        <f>'3'!E13</f>
        <v>2250.4</v>
      </c>
      <c r="F7" s="30">
        <f>'3'!F13</f>
        <v>345</v>
      </c>
      <c r="G7" s="30"/>
      <c r="H7" s="30">
        <f>'3'!G13</f>
        <v>1207</v>
      </c>
      <c r="I7" s="30">
        <f>'3'!H13</f>
        <v>1066.1236799999999</v>
      </c>
      <c r="J7" s="30"/>
      <c r="K7" s="30">
        <f>'3'!I13</f>
        <v>2030</v>
      </c>
      <c r="L7" s="30">
        <f>'3'!J13</f>
        <v>500</v>
      </c>
      <c r="M7" s="30"/>
      <c r="N7" s="30">
        <f>'3'!K13</f>
        <v>4719</v>
      </c>
      <c r="O7" s="30">
        <f>'3'!L13</f>
        <v>510</v>
      </c>
      <c r="P7" s="30"/>
      <c r="Q7" s="30">
        <f>'3'!M13</f>
        <v>0</v>
      </c>
      <c r="R7" s="30">
        <f>'3'!N13</f>
        <v>560</v>
      </c>
      <c r="S7" s="30"/>
      <c r="T7" s="30">
        <f>'3'!O13</f>
        <v>0</v>
      </c>
      <c r="U7" s="30">
        <f>'3'!P13</f>
        <v>60</v>
      </c>
      <c r="V7" s="30"/>
      <c r="W7" s="30">
        <f>'3'!Q13</f>
        <v>0</v>
      </c>
      <c r="X7" s="42">
        <f t="shared" si="1"/>
        <v>13465.900880000001</v>
      </c>
    </row>
    <row r="8" spans="1:24">
      <c r="A8" s="41">
        <v>4</v>
      </c>
      <c r="B8" s="30">
        <f t="shared" si="0"/>
        <v>293.94600000000003</v>
      </c>
      <c r="C8" s="30">
        <v>0</v>
      </c>
      <c r="D8" s="30">
        <f>'4'!D10</f>
        <v>0</v>
      </c>
      <c r="E8" s="30">
        <f>'4'!E10</f>
        <v>0</v>
      </c>
      <c r="F8" s="43">
        <v>0</v>
      </c>
      <c r="G8" s="43"/>
      <c r="H8" s="30">
        <f>'4'!G10</f>
        <v>0</v>
      </c>
      <c r="I8" s="30">
        <f>'4'!H10</f>
        <v>29.8</v>
      </c>
      <c r="J8" s="30"/>
      <c r="K8" s="30">
        <f>'4'!I10</f>
        <v>0</v>
      </c>
      <c r="L8" s="30">
        <f>'4'!J10</f>
        <v>114.146</v>
      </c>
      <c r="M8" s="30"/>
      <c r="N8" s="30">
        <f>'4'!K10</f>
        <v>1282.8899999999999</v>
      </c>
      <c r="O8" s="30">
        <f>'4'!L10</f>
        <v>50</v>
      </c>
      <c r="P8" s="30"/>
      <c r="Q8" s="30">
        <f>'4'!M10</f>
        <v>0</v>
      </c>
      <c r="R8" s="30">
        <f>'4'!N10</f>
        <v>50</v>
      </c>
      <c r="S8" s="30"/>
      <c r="T8" s="30">
        <f>'4'!O10</f>
        <v>0</v>
      </c>
      <c r="U8" s="30">
        <f>'4'!P10</f>
        <v>50</v>
      </c>
      <c r="V8" s="30"/>
      <c r="W8" s="30">
        <f>'4'!Q10</f>
        <v>0</v>
      </c>
      <c r="X8" s="42">
        <f t="shared" si="1"/>
        <v>1576.8359999999998</v>
      </c>
    </row>
    <row r="9" spans="1:24" s="45" customFormat="1">
      <c r="A9" s="44" t="s">
        <v>74</v>
      </c>
      <c r="B9" s="30">
        <f t="shared" si="0"/>
        <v>61640.350710000006</v>
      </c>
      <c r="C9" s="31">
        <f t="shared" ref="C9:H9" si="2">SUM(C5:C8)</f>
        <v>10867.077200000002</v>
      </c>
      <c r="D9" s="31">
        <f t="shared" si="2"/>
        <v>45.2</v>
      </c>
      <c r="E9" s="31">
        <f t="shared" si="2"/>
        <v>19881</v>
      </c>
      <c r="F9" s="31">
        <f t="shared" si="2"/>
        <v>8013.3270000000011</v>
      </c>
      <c r="G9" s="31">
        <f t="shared" si="2"/>
        <v>68.8</v>
      </c>
      <c r="H9" s="31">
        <f t="shared" si="2"/>
        <v>28643.307000000001</v>
      </c>
      <c r="I9" s="31">
        <f t="shared" ref="I9:X9" si="3">SUM(I5:I8)</f>
        <v>11116.840509999998</v>
      </c>
      <c r="J9" s="31">
        <f t="shared" si="3"/>
        <v>75.400000000000006</v>
      </c>
      <c r="K9" s="31">
        <f t="shared" si="3"/>
        <v>36292.959999999999</v>
      </c>
      <c r="L9" s="31">
        <f t="shared" ref="L9:Q9" si="4">SUM(L5:L8)</f>
        <v>9072.9459999999999</v>
      </c>
      <c r="M9" s="31">
        <f t="shared" si="4"/>
        <v>82.9</v>
      </c>
      <c r="N9" s="31">
        <f t="shared" si="4"/>
        <v>42153.087</v>
      </c>
      <c r="O9" s="31">
        <f t="shared" si="4"/>
        <v>8716.76</v>
      </c>
      <c r="P9" s="31">
        <f t="shared" si="4"/>
        <v>91.2</v>
      </c>
      <c r="Q9" s="31">
        <f t="shared" si="4"/>
        <v>0</v>
      </c>
      <c r="R9" s="31">
        <f t="shared" si="3"/>
        <v>8510.9</v>
      </c>
      <c r="S9" s="31">
        <f t="shared" si="3"/>
        <v>100.3</v>
      </c>
      <c r="T9" s="31">
        <f t="shared" si="3"/>
        <v>0</v>
      </c>
      <c r="U9" s="31">
        <f>SUM(U5:U8)</f>
        <v>5342.5</v>
      </c>
      <c r="V9" s="31">
        <f t="shared" si="3"/>
        <v>0</v>
      </c>
      <c r="W9" s="31">
        <f t="shared" si="3"/>
        <v>0</v>
      </c>
      <c r="X9" s="31">
        <f t="shared" si="3"/>
        <v>189074.50471000004</v>
      </c>
    </row>
    <row r="10" spans="1:24">
      <c r="C10" s="83">
        <f>C9+D9+E9</f>
        <v>30793.277200000004</v>
      </c>
      <c r="D10" s="83"/>
      <c r="E10" s="83"/>
      <c r="F10" s="83">
        <f>F9+G9+H9</f>
        <v>36725.434000000001</v>
      </c>
      <c r="G10" s="83"/>
      <c r="H10" s="83"/>
      <c r="I10" s="83">
        <f>I9+J9+K9</f>
        <v>47485.200509999995</v>
      </c>
      <c r="J10" s="83"/>
      <c r="K10" s="83"/>
      <c r="L10" s="83">
        <f>L9+M9+N9</f>
        <v>51308.932999999997</v>
      </c>
      <c r="M10" s="83"/>
      <c r="N10" s="83"/>
      <c r="O10" s="83">
        <f>O9+P9+Q9</f>
        <v>8807.9600000000009</v>
      </c>
      <c r="P10" s="83"/>
      <c r="Q10" s="83"/>
      <c r="R10" s="83">
        <f>R9+S9+T9</f>
        <v>8611.1999999999989</v>
      </c>
      <c r="S10" s="83"/>
      <c r="T10" s="83"/>
      <c r="U10" s="83">
        <f>U9+V9+W9</f>
        <v>5342.5</v>
      </c>
      <c r="V10" s="83"/>
      <c r="W10" s="83"/>
    </row>
  </sheetData>
  <mergeCells count="18">
    <mergeCell ref="R10:T10"/>
    <mergeCell ref="U10:W10"/>
    <mergeCell ref="C10:E10"/>
    <mergeCell ref="F10:H10"/>
    <mergeCell ref="I10:K10"/>
    <mergeCell ref="L10:N10"/>
    <mergeCell ref="O10:Q10"/>
    <mergeCell ref="L3:N3"/>
    <mergeCell ref="O3:Q3"/>
    <mergeCell ref="R3:T3"/>
    <mergeCell ref="U3:W3"/>
    <mergeCell ref="C2:W2"/>
    <mergeCell ref="A1:K1"/>
    <mergeCell ref="A2:A4"/>
    <mergeCell ref="B2:B4"/>
    <mergeCell ref="C3:E3"/>
    <mergeCell ref="F3:H3"/>
    <mergeCell ref="I3:K3"/>
  </mergeCells>
  <pageMargins left="0.39370078740157483" right="0.15748031496062992" top="0.47244094488188981" bottom="0.27559055118110237" header="0.43307086614173229" footer="0.31496062992125984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0" t="s">
        <v>89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t="s">
        <v>86</v>
      </c>
    </row>
    <row r="2" spans="1:24" s="1" customFormat="1" ht="31.5" customHeight="1">
      <c r="A2" s="78" t="s">
        <v>87</v>
      </c>
      <c r="B2" s="80" t="s">
        <v>75</v>
      </c>
      <c r="C2" s="87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9"/>
      <c r="U2" s="18" t="s">
        <v>81</v>
      </c>
      <c r="V2" s="92"/>
      <c r="W2" s="92"/>
      <c r="X2" s="92"/>
    </row>
    <row r="3" spans="1:24" s="1" customFormat="1" ht="19.5" customHeight="1">
      <c r="A3" s="78"/>
      <c r="B3" s="80"/>
      <c r="C3" s="69" t="s">
        <v>17</v>
      </c>
      <c r="D3" s="69"/>
      <c r="E3" s="69"/>
      <c r="F3" s="69" t="s">
        <v>16</v>
      </c>
      <c r="G3" s="69"/>
      <c r="H3" s="69"/>
      <c r="I3" s="78" t="s">
        <v>18</v>
      </c>
      <c r="J3" s="78"/>
      <c r="K3" s="78"/>
      <c r="L3" s="78" t="s">
        <v>77</v>
      </c>
      <c r="M3" s="78"/>
      <c r="N3" s="78"/>
      <c r="O3" s="78" t="s">
        <v>78</v>
      </c>
      <c r="P3" s="78"/>
      <c r="Q3" s="78" t="s">
        <v>79</v>
      </c>
      <c r="R3" s="78"/>
      <c r="S3" s="78" t="s">
        <v>80</v>
      </c>
      <c r="T3" s="78"/>
      <c r="U3" s="17"/>
      <c r="V3" s="84" t="s">
        <v>88</v>
      </c>
      <c r="W3" s="85"/>
      <c r="X3" s="86"/>
    </row>
    <row r="4" spans="1:24" s="1" customFormat="1" ht="27.75" customHeight="1">
      <c r="A4" s="78"/>
      <c r="B4" s="80"/>
      <c r="C4" s="25" t="s">
        <v>19</v>
      </c>
      <c r="D4" s="25" t="s">
        <v>23</v>
      </c>
      <c r="E4" s="25" t="s">
        <v>20</v>
      </c>
      <c r="F4" s="25" t="s">
        <v>19</v>
      </c>
      <c r="G4" s="25" t="s">
        <v>23</v>
      </c>
      <c r="H4" s="25" t="s">
        <v>20</v>
      </c>
      <c r="I4" s="24" t="s">
        <v>19</v>
      </c>
      <c r="J4" s="25" t="s">
        <v>23</v>
      </c>
      <c r="K4" s="24" t="s">
        <v>20</v>
      </c>
      <c r="L4" s="24" t="s">
        <v>19</v>
      </c>
      <c r="M4" s="25" t="s">
        <v>23</v>
      </c>
      <c r="N4" s="24" t="s">
        <v>20</v>
      </c>
      <c r="O4" s="24" t="s">
        <v>19</v>
      </c>
      <c r="P4" s="24" t="s">
        <v>20</v>
      </c>
      <c r="Q4" s="24" t="s">
        <v>19</v>
      </c>
      <c r="R4" s="24" t="s">
        <v>20</v>
      </c>
      <c r="S4" s="24" t="s">
        <v>19</v>
      </c>
      <c r="T4" s="24" t="s">
        <v>20</v>
      </c>
      <c r="U4" s="17"/>
      <c r="V4" s="24" t="s">
        <v>19</v>
      </c>
      <c r="W4" s="25" t="s">
        <v>23</v>
      </c>
      <c r="X4" s="24" t="s">
        <v>20</v>
      </c>
    </row>
    <row r="5" spans="1:24">
      <c r="A5" s="12">
        <v>1</v>
      </c>
      <c r="B5" s="16">
        <f>SUM(F5:H5)</f>
        <v>1694.8999999999999</v>
      </c>
      <c r="C5" s="13">
        <v>2141.6999999999998</v>
      </c>
      <c r="D5" s="13">
        <v>45.2</v>
      </c>
      <c r="E5" s="13">
        <v>2223.1</v>
      </c>
      <c r="F5" s="13">
        <v>1626.1</v>
      </c>
      <c r="G5" s="13">
        <v>68.8</v>
      </c>
      <c r="H5" s="13">
        <v>0</v>
      </c>
      <c r="I5" s="13">
        <v>1751.3</v>
      </c>
      <c r="J5" s="13">
        <v>75.400000000000006</v>
      </c>
      <c r="K5" s="13">
        <v>0</v>
      </c>
      <c r="L5" s="13">
        <v>1881</v>
      </c>
      <c r="M5" s="13">
        <v>82.9</v>
      </c>
      <c r="N5" s="13">
        <v>0</v>
      </c>
      <c r="O5" s="13">
        <v>2800</v>
      </c>
      <c r="P5" s="13"/>
      <c r="Q5" s="13">
        <v>2800</v>
      </c>
      <c r="R5" s="13"/>
      <c r="S5" s="13">
        <v>2800</v>
      </c>
      <c r="T5" s="13"/>
      <c r="U5" s="16">
        <f>SUM(C5:T5)</f>
        <v>18295.5</v>
      </c>
      <c r="V5" s="26">
        <f>C5+F5+I5+L5+O5+Q5+S5</f>
        <v>15800.099999999999</v>
      </c>
      <c r="W5" s="26">
        <f t="shared" ref="W5" si="0">D5+G5+J5+M5+P5+R5+T5</f>
        <v>272.3</v>
      </c>
      <c r="X5" s="26">
        <f>E5+H5+K5+N5+P5+R5+T5</f>
        <v>2223.1</v>
      </c>
    </row>
    <row r="6" spans="1:24">
      <c r="A6" s="12">
        <v>2</v>
      </c>
      <c r="B6" s="16">
        <f t="shared" ref="B6:B8" si="1">SUM(F6:H6)</f>
        <v>4921.3</v>
      </c>
      <c r="C6" s="13">
        <v>8507</v>
      </c>
      <c r="D6" s="13">
        <v>0</v>
      </c>
      <c r="E6" s="13">
        <v>15407.5</v>
      </c>
      <c r="F6" s="13">
        <v>4921.3</v>
      </c>
      <c r="G6" s="13">
        <v>0</v>
      </c>
      <c r="H6" s="13">
        <v>0</v>
      </c>
      <c r="I6" s="13">
        <v>3990.7</v>
      </c>
      <c r="J6" s="13"/>
      <c r="K6" s="13"/>
      <c r="L6" s="13">
        <v>3830.6</v>
      </c>
      <c r="M6" s="13"/>
      <c r="N6" s="13"/>
      <c r="O6" s="13">
        <v>1140</v>
      </c>
      <c r="P6" s="13"/>
      <c r="Q6" s="13">
        <v>1140</v>
      </c>
      <c r="R6" s="13"/>
      <c r="S6" s="13">
        <v>1140</v>
      </c>
      <c r="T6" s="13"/>
      <c r="U6" s="16">
        <f>SUM(C6:T6)</f>
        <v>40077.1</v>
      </c>
      <c r="V6" s="26">
        <f t="shared" ref="V6:V7" si="2">C6+F6+I6+L6+O6+Q6+S6</f>
        <v>24669.599999999999</v>
      </c>
      <c r="W6" s="26">
        <f t="shared" ref="W6:W7" si="3">D6+G6+J6+M6+P6+R6+T6</f>
        <v>0</v>
      </c>
      <c r="X6" s="26">
        <f t="shared" ref="X6:X7" si="4">E6+H6+K6+N6+P6+R6+T6</f>
        <v>15407.5</v>
      </c>
    </row>
    <row r="7" spans="1:24">
      <c r="A7" s="12">
        <v>3</v>
      </c>
      <c r="B7" s="16">
        <f t="shared" si="1"/>
        <v>275</v>
      </c>
      <c r="C7" s="13">
        <v>218.4</v>
      </c>
      <c r="D7" s="13">
        <v>0</v>
      </c>
      <c r="E7" s="13">
        <v>2250.4</v>
      </c>
      <c r="F7" s="13">
        <v>275</v>
      </c>
      <c r="G7" s="13">
        <v>0</v>
      </c>
      <c r="H7" s="13">
        <v>0</v>
      </c>
      <c r="I7" s="13">
        <v>210</v>
      </c>
      <c r="J7" s="13"/>
      <c r="K7" s="13"/>
      <c r="L7" s="13">
        <v>210</v>
      </c>
      <c r="M7" s="13"/>
      <c r="N7" s="13"/>
      <c r="O7" s="13">
        <v>160</v>
      </c>
      <c r="P7" s="13"/>
      <c r="Q7" s="13">
        <v>160</v>
      </c>
      <c r="R7" s="13"/>
      <c r="S7" s="13">
        <v>160</v>
      </c>
      <c r="T7" s="13"/>
      <c r="U7" s="16">
        <f t="shared" ref="U7" si="5">SUM(C7:T7)</f>
        <v>3643.8</v>
      </c>
      <c r="V7" s="26">
        <f t="shared" si="2"/>
        <v>1393.4</v>
      </c>
      <c r="W7" s="26">
        <f t="shared" si="3"/>
        <v>0</v>
      </c>
      <c r="X7" s="26">
        <f t="shared" si="4"/>
        <v>2250.4</v>
      </c>
    </row>
    <row r="8" spans="1:24" s="11" customFormat="1">
      <c r="A8" s="14" t="s">
        <v>74</v>
      </c>
      <c r="B8" s="15">
        <f t="shared" si="1"/>
        <v>6891.2</v>
      </c>
      <c r="C8" s="15">
        <f>SUM(C5:C7)</f>
        <v>10867.1</v>
      </c>
      <c r="D8" s="15">
        <f t="shared" ref="D8:E8" si="6">SUM(D5:D7)</f>
        <v>45.2</v>
      </c>
      <c r="E8" s="15">
        <f t="shared" si="6"/>
        <v>19881</v>
      </c>
      <c r="F8" s="15">
        <f>SUM(F5:F7)</f>
        <v>6822.4</v>
      </c>
      <c r="G8" s="15">
        <f t="shared" ref="G8:X8" si="7">SUM(G5:G7)</f>
        <v>68.8</v>
      </c>
      <c r="H8" s="15">
        <f t="shared" si="7"/>
        <v>0</v>
      </c>
      <c r="I8" s="15">
        <f t="shared" si="7"/>
        <v>5952</v>
      </c>
      <c r="J8" s="15">
        <f t="shared" si="7"/>
        <v>75.400000000000006</v>
      </c>
      <c r="K8" s="15">
        <f t="shared" si="7"/>
        <v>0</v>
      </c>
      <c r="L8" s="15">
        <f t="shared" si="7"/>
        <v>5921.6</v>
      </c>
      <c r="M8" s="15">
        <f t="shared" si="7"/>
        <v>82.9</v>
      </c>
      <c r="N8" s="15">
        <f t="shared" si="7"/>
        <v>0</v>
      </c>
      <c r="O8" s="15">
        <f t="shared" si="7"/>
        <v>4100</v>
      </c>
      <c r="P8" s="15">
        <f t="shared" si="7"/>
        <v>0</v>
      </c>
      <c r="Q8" s="15">
        <f t="shared" si="7"/>
        <v>4100</v>
      </c>
      <c r="R8" s="15">
        <f t="shared" si="7"/>
        <v>0</v>
      </c>
      <c r="S8" s="15">
        <f t="shared" si="7"/>
        <v>4100</v>
      </c>
      <c r="T8" s="15">
        <f t="shared" si="7"/>
        <v>0</v>
      </c>
      <c r="U8" s="15">
        <f>SUM(U5:U7)</f>
        <v>62016.4</v>
      </c>
      <c r="V8" s="15">
        <f t="shared" si="7"/>
        <v>41863.1</v>
      </c>
      <c r="W8" s="15">
        <f t="shared" si="7"/>
        <v>272.3</v>
      </c>
      <c r="X8" s="15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2017-07-19T12:37:56Z</dcterms:modified>
</cp:coreProperties>
</file>