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1" sheetId="1" r:id="rId1"/>
    <sheet name="2" sheetId="2" r:id="rId2"/>
    <sheet name="3" sheetId="3" r:id="rId3"/>
    <sheet name="4" sheetId="6" r:id="rId4"/>
    <sheet name="5" sheetId="7" r:id="rId5"/>
    <sheet name="Всего" sheetId="4" r:id="rId6"/>
    <sheet name="Лист1" sheetId="5" r:id="rId7"/>
  </sheets>
  <calcPr calcId="125725"/>
</workbook>
</file>

<file path=xl/calcChain.xml><?xml version="1.0" encoding="utf-8"?>
<calcChain xmlns="http://schemas.openxmlformats.org/spreadsheetml/2006/main">
  <c r="V9" i="4"/>
  <c r="T9"/>
  <c r="L5" i="6" l="1"/>
  <c r="L30" i="2"/>
  <c r="L54"/>
  <c r="M54"/>
  <c r="L5"/>
  <c r="AD8" i="4"/>
  <c r="D9"/>
  <c r="E9"/>
  <c r="E13" i="7"/>
  <c r="E18" s="1"/>
  <c r="S9" i="4" s="1"/>
  <c r="E5" i="7"/>
  <c r="M14" i="3"/>
  <c r="L16" i="2"/>
  <c r="Q5" i="1"/>
  <c r="O5"/>
  <c r="O40" s="1"/>
  <c r="AD9" i="4" l="1"/>
  <c r="S10"/>
  <c r="AB9"/>
  <c r="N5" i="3"/>
  <c r="M5"/>
  <c r="D13" i="7"/>
  <c r="F13"/>
  <c r="G13"/>
  <c r="H13"/>
  <c r="I13"/>
  <c r="J13"/>
  <c r="K13"/>
  <c r="L13"/>
  <c r="M13"/>
  <c r="C13"/>
  <c r="D5"/>
  <c r="F5"/>
  <c r="G5"/>
  <c r="H5"/>
  <c r="H18" s="1"/>
  <c r="I5"/>
  <c r="I18" s="1"/>
  <c r="J5"/>
  <c r="K5"/>
  <c r="L5"/>
  <c r="L18" s="1"/>
  <c r="M5"/>
  <c r="M18" s="1"/>
  <c r="C5"/>
  <c r="AD6" i="4"/>
  <c r="AD5"/>
  <c r="P12" i="6"/>
  <c r="O12"/>
  <c r="N12"/>
  <c r="L12"/>
  <c r="J5"/>
  <c r="J12" s="1"/>
  <c r="M7" i="3"/>
  <c r="N7"/>
  <c r="O7"/>
  <c r="P8" i="2"/>
  <c r="P5"/>
  <c r="N5"/>
  <c r="M30"/>
  <c r="Q16"/>
  <c r="P16"/>
  <c r="O16"/>
  <c r="N16"/>
  <c r="M16"/>
  <c r="M51"/>
  <c r="J5"/>
  <c r="W30" i="1"/>
  <c r="V30"/>
  <c r="V40" s="1"/>
  <c r="X5" i="4" s="1"/>
  <c r="X10" s="1"/>
  <c r="P5" i="1"/>
  <c r="L5"/>
  <c r="K7" i="3"/>
  <c r="K10"/>
  <c r="K13"/>
  <c r="J16" i="2"/>
  <c r="K51"/>
  <c r="J51"/>
  <c r="K17"/>
  <c r="K16" s="1"/>
  <c r="M5" i="1"/>
  <c r="N5"/>
  <c r="O5" i="3"/>
  <c r="O13"/>
  <c r="M13"/>
  <c r="K5" i="6"/>
  <c r="J10" i="3"/>
  <c r="L10"/>
  <c r="L30" i="1"/>
  <c r="H10" i="3"/>
  <c r="H21" i="2"/>
  <c r="H30"/>
  <c r="H5"/>
  <c r="K18" i="7" l="1"/>
  <c r="G18"/>
  <c r="J18"/>
  <c r="F18"/>
  <c r="D18"/>
  <c r="R9" i="4" s="1"/>
  <c r="AC9" s="1"/>
  <c r="C18" i="7"/>
  <c r="P9" i="4" s="1"/>
  <c r="L40" i="1"/>
  <c r="K15" i="3"/>
  <c r="N7" i="4" s="1"/>
  <c r="M15" i="3"/>
  <c r="J56" i="2"/>
  <c r="B9" i="4" l="1"/>
  <c r="AA9"/>
  <c r="Z9"/>
  <c r="H16" i="2"/>
  <c r="T5" i="1"/>
  <c r="T30"/>
  <c r="I31"/>
  <c r="I25" i="2"/>
  <c r="H25"/>
  <c r="H48"/>
  <c r="H51"/>
  <c r="H15"/>
  <c r="H31"/>
  <c r="I33" i="1"/>
  <c r="P51" i="2"/>
  <c r="N51"/>
  <c r="L51"/>
  <c r="L56" s="1"/>
  <c r="D12" i="6"/>
  <c r="D8" i="4" s="1"/>
  <c r="E12" i="6"/>
  <c r="E8" i="4" s="1"/>
  <c r="F12" i="6"/>
  <c r="G12"/>
  <c r="H8" i="4" s="1"/>
  <c r="H12" i="6"/>
  <c r="I8" i="4" s="1"/>
  <c r="I12" i="6"/>
  <c r="K8" i="4" s="1"/>
  <c r="L8"/>
  <c r="K12" i="6"/>
  <c r="N8" i="4" s="1"/>
  <c r="P8"/>
  <c r="M12" i="6"/>
  <c r="R8" i="4" s="1"/>
  <c r="T8"/>
  <c r="V8"/>
  <c r="W8"/>
  <c r="Q12" i="6"/>
  <c r="Y8" i="4" s="1"/>
  <c r="C12" i="6"/>
  <c r="AA8" i="4" l="1"/>
  <c r="AB8"/>
  <c r="Z8"/>
  <c r="AC8"/>
  <c r="H56" i="2"/>
  <c r="T40" i="1"/>
  <c r="V5" i="4" s="1"/>
  <c r="B8"/>
  <c r="G37" i="1"/>
  <c r="H37"/>
  <c r="F37"/>
  <c r="F40" s="1"/>
  <c r="F5" i="4" s="1"/>
  <c r="K8" i="2" l="1"/>
  <c r="G11"/>
  <c r="G8"/>
  <c r="F8"/>
  <c r="D8"/>
  <c r="E8"/>
  <c r="C8"/>
  <c r="E5"/>
  <c r="D5"/>
  <c r="C5"/>
  <c r="G5"/>
  <c r="F5"/>
  <c r="I6" i="4"/>
  <c r="G16" i="2"/>
  <c r="F16"/>
  <c r="E16"/>
  <c r="D16"/>
  <c r="P56"/>
  <c r="W6" i="4" s="1"/>
  <c r="N56" i="2"/>
  <c r="T6" i="4" s="1"/>
  <c r="P6"/>
  <c r="F56" i="2" l="1"/>
  <c r="P30" i="1"/>
  <c r="J30"/>
  <c r="K30"/>
  <c r="M30"/>
  <c r="M40" s="1"/>
  <c r="N30"/>
  <c r="N40" s="1"/>
  <c r="Q30"/>
  <c r="R30"/>
  <c r="S30"/>
  <c r="U30"/>
  <c r="I30"/>
  <c r="H5"/>
  <c r="F14" i="2"/>
  <c r="F34" i="1"/>
  <c r="U6" i="5"/>
  <c r="U5"/>
  <c r="J5" i="1"/>
  <c r="G30"/>
  <c r="G5"/>
  <c r="X6" i="5"/>
  <c r="X7"/>
  <c r="X5"/>
  <c r="V5"/>
  <c r="U7"/>
  <c r="V6"/>
  <c r="W6"/>
  <c r="V7"/>
  <c r="W7"/>
  <c r="W5"/>
  <c r="E8"/>
  <c r="D8"/>
  <c r="C8"/>
  <c r="T8"/>
  <c r="S8"/>
  <c r="R8"/>
  <c r="Q8"/>
  <c r="P8"/>
  <c r="O8"/>
  <c r="N8"/>
  <c r="M8"/>
  <c r="L8"/>
  <c r="K8"/>
  <c r="J8"/>
  <c r="I8"/>
  <c r="H8"/>
  <c r="G8"/>
  <c r="F8"/>
  <c r="B7"/>
  <c r="B6"/>
  <c r="B5"/>
  <c r="C33" i="1"/>
  <c r="C12"/>
  <c r="C5" s="1"/>
  <c r="C12" i="2"/>
  <c r="C11" s="1"/>
  <c r="P40" i="1" l="1"/>
  <c r="Q5" i="4" s="1"/>
  <c r="Q10" s="1"/>
  <c r="M5"/>
  <c r="M10" s="1"/>
  <c r="U8" i="5"/>
  <c r="J40" i="1"/>
  <c r="J5" i="4" s="1"/>
  <c r="J10" s="1"/>
  <c r="G40" i="1"/>
  <c r="G5" i="4" s="1"/>
  <c r="G10" s="1"/>
  <c r="V8" i="5"/>
  <c r="X8"/>
  <c r="B8"/>
  <c r="W8"/>
  <c r="R13" i="3"/>
  <c r="Q13"/>
  <c r="R7"/>
  <c r="Q7"/>
  <c r="P13"/>
  <c r="P7"/>
  <c r="N13"/>
  <c r="N15" s="1"/>
  <c r="R7" i="4" s="1"/>
  <c r="L13" i="3"/>
  <c r="J13"/>
  <c r="L7"/>
  <c r="Q21" i="2"/>
  <c r="Q8"/>
  <c r="Q5"/>
  <c r="O21"/>
  <c r="O8"/>
  <c r="O5"/>
  <c r="M21"/>
  <c r="M8"/>
  <c r="M5"/>
  <c r="K21"/>
  <c r="K5"/>
  <c r="U40" i="1"/>
  <c r="W5" i="4" s="1"/>
  <c r="W5" i="1"/>
  <c r="W40" s="1"/>
  <c r="R40"/>
  <c r="T5" i="4" s="1"/>
  <c r="S5" i="1"/>
  <c r="P5" i="4"/>
  <c r="L5"/>
  <c r="D13" i="3"/>
  <c r="E13"/>
  <c r="F13"/>
  <c r="G13"/>
  <c r="H13"/>
  <c r="I13"/>
  <c r="I15" s="1"/>
  <c r="K7" i="4" s="1"/>
  <c r="C13" i="3"/>
  <c r="C7"/>
  <c r="G7"/>
  <c r="F7"/>
  <c r="E7"/>
  <c r="D7"/>
  <c r="D21" i="2"/>
  <c r="E21"/>
  <c r="C21"/>
  <c r="F6" i="4"/>
  <c r="I8" i="2"/>
  <c r="I5"/>
  <c r="D30" i="1"/>
  <c r="E30"/>
  <c r="H30"/>
  <c r="I40"/>
  <c r="C30"/>
  <c r="D5"/>
  <c r="E5"/>
  <c r="F10" i="4" l="1"/>
  <c r="D15" i="3"/>
  <c r="D7" i="4" s="1"/>
  <c r="AB7" s="1"/>
  <c r="M56" i="2"/>
  <c r="P15" i="3"/>
  <c r="V7" i="4" s="1"/>
  <c r="E15" i="3"/>
  <c r="E7" i="4" s="1"/>
  <c r="R15" i="3"/>
  <c r="Y7" i="4" s="1"/>
  <c r="K56" i="2"/>
  <c r="N6" i="4" s="1"/>
  <c r="Q56" i="2"/>
  <c r="Y6" i="4" s="1"/>
  <c r="L15" i="3"/>
  <c r="O7" i="4" s="1"/>
  <c r="O10" s="1"/>
  <c r="I5"/>
  <c r="I10" s="1"/>
  <c r="R6"/>
  <c r="O56" i="2"/>
  <c r="V6" i="4" s="1"/>
  <c r="V10" s="1"/>
  <c r="I56" i="2"/>
  <c r="K6" i="4" s="1"/>
  <c r="G15" i="3"/>
  <c r="H7" i="4" s="1"/>
  <c r="L6"/>
  <c r="L10" s="1"/>
  <c r="Q40" i="1"/>
  <c r="R5" i="4" s="1"/>
  <c r="S40" i="1"/>
  <c r="U5" i="4" s="1"/>
  <c r="U10" s="1"/>
  <c r="Y5"/>
  <c r="Y10" s="1"/>
  <c r="F15" i="3"/>
  <c r="F7" i="4" s="1"/>
  <c r="H15" i="3"/>
  <c r="I7" i="4" s="1"/>
  <c r="N5"/>
  <c r="N10" s="1"/>
  <c r="C15" i="3"/>
  <c r="C7" i="4" s="1"/>
  <c r="E56" i="2"/>
  <c r="E6" i="4" s="1"/>
  <c r="D56" i="2"/>
  <c r="D6" i="4" s="1"/>
  <c r="AB6" s="1"/>
  <c r="G56" i="2"/>
  <c r="H6" i="4" s="1"/>
  <c r="C56" i="2"/>
  <c r="C6" i="4" s="1"/>
  <c r="D40" i="1"/>
  <c r="D5" i="4" s="1"/>
  <c r="D10" s="1"/>
  <c r="J15" i="3"/>
  <c r="L7" i="4" s="1"/>
  <c r="P7"/>
  <c r="P10" s="1"/>
  <c r="O15" i="3"/>
  <c r="T7" i="4" s="1"/>
  <c r="T10" s="1"/>
  <c r="Q15" i="3"/>
  <c r="W7" i="4" s="1"/>
  <c r="W10" s="1"/>
  <c r="H40" i="1"/>
  <c r="H5" i="4" s="1"/>
  <c r="K40" i="1"/>
  <c r="K5" i="4" s="1"/>
  <c r="K10" s="1"/>
  <c r="E40" i="1"/>
  <c r="E5" i="4" s="1"/>
  <c r="C40" i="1"/>
  <c r="C5" i="4" s="1"/>
  <c r="B10" l="1"/>
  <c r="E10"/>
  <c r="AA6"/>
  <c r="C10"/>
  <c r="B5"/>
  <c r="H10"/>
  <c r="R10"/>
  <c r="P11" s="1"/>
  <c r="AC7"/>
  <c r="AB5"/>
  <c r="AB10" s="1"/>
  <c r="AD7"/>
  <c r="AD10" s="1"/>
  <c r="AA5"/>
  <c r="AC5"/>
  <c r="Z5"/>
  <c r="AC6"/>
  <c r="AA7"/>
  <c r="B7"/>
  <c r="Z7"/>
  <c r="W11"/>
  <c r="T11"/>
  <c r="B6"/>
  <c r="F11"/>
  <c r="Z6"/>
  <c r="AC10" l="1"/>
  <c r="Z10"/>
  <c r="AA10"/>
  <c r="L11"/>
  <c r="I11"/>
  <c r="C11"/>
  <c r="AA11" l="1"/>
</calcChain>
</file>

<file path=xl/sharedStrings.xml><?xml version="1.0" encoding="utf-8"?>
<sst xmlns="http://schemas.openxmlformats.org/spreadsheetml/2006/main" count="412" uniqueCount="187">
  <si>
    <t>Сумма,  тыс.руб.</t>
  </si>
  <si>
    <t>1.</t>
  </si>
  <si>
    <t>Мероприятия по текущему ремонту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</si>
  <si>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1.1. Ремонт участка дороги № 1 в д.Б.Вруда Волосовского района ЛО; S-829,4м²; L-0,1430км</t>
  </si>
  <si>
    <t>1.2. Ремонт участка дороги № 2 в д.Б.Вруда Волосовского района ЛО; S-368,3м²; L-0,0635км</t>
  </si>
  <si>
    <t>1.3. Ремонт участка дороги в п.Вруда Волосовского района ЛО; S-1 416,0м²; L-0,3540км</t>
  </si>
  <si>
    <t>1.4. Ремонт участка дороги в д.Прологи Волосовского района ЛО; S-2 600,0м²; L-1,0000км</t>
  </si>
  <si>
    <t>1.5.Ремонт части грунтовой дороги в д.Руссковицы (в рамках реализации № 95-ОЗ от 14.12.2012г.)</t>
  </si>
  <si>
    <t>2.</t>
  </si>
  <si>
    <t>Мероприятия по содержанию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</si>
  <si>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2.1. Чистка дорог от снега;</t>
  </si>
  <si>
    <t>3.</t>
  </si>
  <si>
    <t>Мероприятия по капитальному ремонту дорог общего пользования муниципального значения и сооружений на них из бюджетов всех уровней в рамках подпрограммы «Дорожное хозяйство Большеврудского сельского поселения»</t>
  </si>
  <si>
    <t>4.</t>
  </si>
  <si>
    <t>Мероприятия по ремонту придомовых территорий в рамках подпрограммы «Дорожное хозяйство Большеврудского сельского поселения»</t>
  </si>
  <si>
    <t>ИТОГО</t>
  </si>
  <si>
    <t>2015 год</t>
  </si>
  <si>
    <t>2014 год</t>
  </si>
  <si>
    <t>2016 год</t>
  </si>
  <si>
    <t>МБ</t>
  </si>
  <si>
    <t>ОБ</t>
  </si>
  <si>
    <t>Наименование мероприятий</t>
  </si>
  <si>
    <t>№ п/п</t>
  </si>
  <si>
    <t>РБ</t>
  </si>
  <si>
    <t>1.6.Ремонт части дороги в д.Полобицы (в рамках реализации № 95-ОЗ от 14.12.2012г.)</t>
  </si>
  <si>
    <t>0315</t>
  </si>
  <si>
    <t>0317</t>
  </si>
  <si>
    <t>0318</t>
  </si>
  <si>
    <t>0316</t>
  </si>
  <si>
    <t>1.7. Ремонт 2-ой участка дороги в д.Руссковицы</t>
  </si>
  <si>
    <t>2.2. Лабораторный и строительный контроль качества выполнения работ, определение зернового состава щебня</t>
  </si>
  <si>
    <t xml:space="preserve">2.3.  Содержанию дорог общего пользования муниципального значения и сооружений на них </t>
  </si>
  <si>
    <t>2.4.  Содержанию дорог общего пользования муниципального значения и сооружений на них в чистоте</t>
  </si>
  <si>
    <t>Мероприятия по по владению, пользованию и распоряжению имуществом, находящимся в муниципальной собственности муниципального образования в рамках подпрограммы «Жилищно-коммунальное хозяйство Большеврудского сельского поселения»</t>
  </si>
  <si>
    <t xml:space="preserve">1.1. Ремонт водопровода в д.Б.Вруда </t>
  </si>
  <si>
    <t>Мероприятия в области жилищного хозяйства муниципального образования в рамках подпрограммы «Жилищно-коммунальное хозяйство Большеврудского сельского поселения»</t>
  </si>
  <si>
    <t>2.1. Мероприятия по содержанию жилого фонда</t>
  </si>
  <si>
    <t>2.2. Оценка имущества</t>
  </si>
  <si>
    <t xml:space="preserve">Мероприятия по капитальному ремонту муниципальных объектов коммунального хозяйства в рамках подпрограммы "Жилищно-коммунальное хозяйство Большеврудского сельского поселения" </t>
  </si>
  <si>
    <t>3.1. Ремонт бани в д.Большая Вруда</t>
  </si>
  <si>
    <t>3.2. Гос.экспертиза проектной документации на соответствие тех.регламентам по строительству канализационных очистных сооружений в д.Большая Вруда</t>
  </si>
  <si>
    <t>0502</t>
  </si>
  <si>
    <t>0501</t>
  </si>
  <si>
    <t>Мероприятия по строительству и реконструкции объектов водоснабжения, водоотведения и очистки сточных вод в рамках подпрограммы "Жилищно-коммунальное хозяйство Большеврудского сельского поселения"</t>
  </si>
  <si>
    <t>5.</t>
  </si>
  <si>
    <t>Мероприятия по организации  и содержанию уличного освещения населенных пунктов муниципального образования в рамках подпрограммы «Жилищно-коммунальное хозяйство Большеврудского сельского поселения»</t>
  </si>
  <si>
    <t>6.</t>
  </si>
  <si>
    <t>Мероприятия по озеленению территории муниципального образования в рамках подпрограммы «Жилищно-коммунальное хозяйство Большеврудского сельского поселения»</t>
  </si>
  <si>
    <t>7.</t>
  </si>
  <si>
    <t>Мероприятия по организации  и содержанию мест захоронения муниципального образования в рамках подпрограммы «Жилищно-коммунальное хозяйство Большеврудского сельского поселения»</t>
  </si>
  <si>
    <t>8.</t>
  </si>
  <si>
    <t>Мероприятия по организации благоустройства территории поселения в рамках подпрограммы «Жилищно-коммунальное хозяйство Большеврудского сельского поселения»</t>
  </si>
  <si>
    <t>9.</t>
  </si>
  <si>
    <t>Прочие  мероприятия  по  благоустройству  поселений в рамках подпрограммы «Жилищно-коммунальное хозяйство Большеврудского сельского поселения»</t>
  </si>
  <si>
    <t>0503</t>
  </si>
  <si>
    <t>10.</t>
  </si>
  <si>
    <t xml:space="preserve">Мероприятия по организации сбора и вывоза бытовых отходов и мусора на территории населенных пунктов муниципального образования в рамках подпрограммы "Жилищно-коммунальное хозяйство Большеврудского сельского поселения" </t>
  </si>
  <si>
    <t>11.</t>
  </si>
  <si>
    <t xml:space="preserve">Прочие мероприятия в области коммунального хозяйства в рамках подпрограммы "Жилищно-коммунальное хозяйство Большеврудского сельского поселения" </t>
  </si>
  <si>
    <t>12.</t>
  </si>
  <si>
    <t xml:space="preserve">Мероприятия по капитальному ремонту многоквартирных домов в рамках подпрограммы "Жилищно-коммунальное хозяйство Большеврудского сельского поселения" </t>
  </si>
  <si>
    <t>5.2. Организация и содержание уличного освещения</t>
  </si>
  <si>
    <t>1.2. Мероприятия по по владению, пользованию и распоряжению имуществом</t>
  </si>
  <si>
    <t>0501; 0502</t>
  </si>
  <si>
    <t>Жилье для молодежи в рамках подпрограммы «Устойчивое развитие территорий Большеврудского сельского поселения»</t>
  </si>
  <si>
    <t>0063</t>
  </si>
  <si>
    <t>Развитие учреждений культурно-досуговой деятельности в рамках подпрограммы «Устойчивое развитие территорий Большеврудского сельского поселения»</t>
  </si>
  <si>
    <t>0801</t>
  </si>
  <si>
    <t>0066</t>
  </si>
  <si>
    <t>Газификация населенных  пунктов муниципального образования в рамках подпрограммы «Устойчивое развитие территорий Большеврудского сельского поселения»</t>
  </si>
  <si>
    <t>0067</t>
  </si>
  <si>
    <t>4.1. Капитальный ремонт дома культуры д.Большая Вруда Волосовского муниципального района, включенного в гос.программу «Развитие сельского хозяйства Ленинградской области на 2013-2020 годы»</t>
  </si>
  <si>
    <t>7067</t>
  </si>
  <si>
    <t>ВСЕГО</t>
  </si>
  <si>
    <t>Текущий год за счет всех источников</t>
  </si>
  <si>
    <t>№ подпрограммы</t>
  </si>
  <si>
    <t>2017 год</t>
  </si>
  <si>
    <t>2018 год</t>
  </si>
  <si>
    <t>2019 год</t>
  </si>
  <si>
    <t>2020 год</t>
  </si>
  <si>
    <t>Всего 2014-2020 годы</t>
  </si>
  <si>
    <t>7014</t>
  </si>
  <si>
    <t>7088</t>
  </si>
  <si>
    <t>13.</t>
  </si>
  <si>
    <t xml:space="preserve">Мероприятия по капитальному ремонту муниципального жилищного фонда в рамках подпрограммы "Жилищно-коммунальное хозяйство Большеврудского сельского поселения" </t>
  </si>
  <si>
    <t>начальная</t>
  </si>
  <si>
    <t>№ подпр.</t>
  </si>
  <si>
    <t>Все годы</t>
  </si>
  <si>
    <t>Всего по муниципальной программе                                                                                                                                                                                  "Устойчивое развитие МО Большеврудское сельское поселение                                                                                                                          Волосовского муниципального района                                                                                                                                                                  Ленинградской области"</t>
  </si>
  <si>
    <t>МБ 0068 ОБ 7025</t>
  </si>
  <si>
    <t>1.8. Ремонт дороги в д.Кр. Прологи Волосовского района ЛО; S-1120,0м²; L-0,400км</t>
  </si>
  <si>
    <r>
      <rPr>
        <sz val="12"/>
        <color theme="1"/>
        <rFont val="Times New Roman"/>
        <family val="1"/>
        <charset val="204"/>
      </rPr>
      <t>4.1. Ремонт дворовой территории многоквартирного дома № 5 в д.Большая Вруда Волосовского района ЛО; S-183,330м</t>
    </r>
    <r>
      <rPr>
        <b/>
        <sz val="12"/>
        <color theme="1"/>
        <rFont val="Times New Roman"/>
        <family val="1"/>
        <charset val="204"/>
      </rPr>
      <t>²</t>
    </r>
  </si>
  <si>
    <t>1.9. Ремонт участка дороги от региональной дороги "Гатчина-Ополье" до ул.Озерная и до дома № 10 по ул.Молодежная д.Смердовицы Волосовского района ЛО; S-3840,0м²; L-1,200км</t>
  </si>
  <si>
    <t>1.10. Ремонт участка дороги от перекрестка у д. № 8 до общественных огородов в д. Б.Вруда Волосовского района ЛО; S-705,4м²; L-0,130км</t>
  </si>
  <si>
    <t>2.5. Разработка проекта безопасности дорожного движения</t>
  </si>
  <si>
    <t xml:space="preserve">Мероприятия по борьбе с борщевиком Сосновского на территории поселения в рамках подпрограммы "Жилищно-коммунальное хозяйство Большеврудского сельского поселения" </t>
  </si>
  <si>
    <t>-</t>
  </si>
  <si>
    <t>14.</t>
  </si>
  <si>
    <t>5.3. Устройство уличного освещения (в рамках реализации № 95-ОЗ от 14.12.2012г.) в д.Большие Сяглицы,д.Прологи, д.Красные Прологи, д.Овинцево 2, п.Вруда ул.Лесная, п.Вруда ул.Заводская, д.Аракюля, п.Сяглицы</t>
  </si>
  <si>
    <t>5.1. Устройство уличного освещения (в рамках реализации № 95-ОЗ от 14.12.2012г.) в д.Большие Сяглицы,д.Прологи, д.Красные Прологи, д.Овинцево 2, п.Вруда ул.Лесная, п.Вруда ул.Заводская, д.Аракюля, п.Сяглицы</t>
  </si>
  <si>
    <t xml:space="preserve">8.1. Установка указателей улиц (в рамках реализации № 95-ОЗ от 14.12.2012г.) в д.Смердовицы, п.Вруда </t>
  </si>
  <si>
    <t>5.4. Устройство уличного освещения (в рамках реализации № 95-ОЗ от 14.12.2012г.) в д.Сяглицы, д.Штурмангоф</t>
  </si>
  <si>
    <t>5.5. Приобретение уличных светодиодных светильников (в рамках реализации № 95-ОЗ от 14.12.2012г.) в д.Ямки</t>
  </si>
  <si>
    <t xml:space="preserve">3.3. Ремонт колодцев (в рамках реализации № 95-ОЗ от 14.12.2012г.) в д.Плещевицы, д.Смердовицы, д.Летошицы, п.Вруда ул.Победы, ремонт колонки в п.Вруда ул.Лесная </t>
  </si>
  <si>
    <t>3.4. Ремонт и чистка колодцев (в рамках реализации № 95-ОЗ от 14.12.2012г.) в д.Коноховицы и в д.Тресковицы</t>
  </si>
  <si>
    <t>8.2. Установка детской площадки (в рамках реализации № 95-ОЗ от 14.12.2012г.) в д.Смердовицы ул.Озерная</t>
  </si>
  <si>
    <t>1.11. Приобретение щебня для подсыпки дороги (в рамках реализации № 95-ОЗ от 14.12.2012г.) в п.Вруда ул.Лесная</t>
  </si>
  <si>
    <t>5.6. Устройство уличного освещения ( в рамках реализации № 42-ОЗ от 12.05.2015г.) в д.Большая Вруда с установкой светодиодных светильников.</t>
  </si>
  <si>
    <t>Мероприятия по предупреждению и ликвидации последствий чрезвычайных ситуаций и стихийных бедствий на территории муниципальных образований</t>
  </si>
  <si>
    <t xml:space="preserve"> -</t>
  </si>
  <si>
    <t>0309</t>
  </si>
  <si>
    <t>02180</t>
  </si>
  <si>
    <t>Перечень мероприятий Подпрограммы 4
«Обеспечение защиты населения и территории МО Большеврудское сельское поселение от чрезвычайных ситуаций»</t>
  </si>
  <si>
    <t>Перечень мероприятий Подпрограммы 3
«Устойчивое развитие территории  Большеврудского сельского поселения»</t>
  </si>
  <si>
    <t>Перечень мероприятий Подпрограммы 2
«Жилищно-коммунальное хозяйство  Большеврудского сельского поселения»</t>
  </si>
  <si>
    <t xml:space="preserve">Перечень мероприятий Подпрограммы 1
«Дорожное хозяйство  Большеврудского сельского поселения» </t>
  </si>
  <si>
    <t>Капитальный ремонт объектов муниципальной собственности  в рамках подпрограммы "Устойчивое развитие территории Большеврудского сельского поселения" муниципальной программы "Устойчивое развитие Большеврудского сельского поселения Волосовского муниципального района Ленинградской области"</t>
  </si>
  <si>
    <t>Всего по муниципальной программе Устойчивое развитие МО Большеврудское сельское поселение Волосовского муниципального района Ленинградской области"</t>
  </si>
  <si>
    <t>1.12. Ремонт участка дороги д.Б.Вруда от перекрестка около коттеджей 15 и 28 до коттеджа 12; S-1 064,6м²; L-0,1996км</t>
  </si>
  <si>
    <t>1.13. Ремонт участка дороги д.Б.Вруда от дома № 3 до домов № 5, 6; S-170м²; L-0,028км</t>
  </si>
  <si>
    <t>1.14. Ремонт участка дороги в п.Вруда по ул.Лесная от дома № 27 до дома № 43; S-600м²; L-0,150км</t>
  </si>
  <si>
    <t>4.2. Ремонт 2-ой части дворовой территории многоквартирного дома № 5 в д.Большая Вруда Волосовского района ЛО; S-234,0м²</t>
  </si>
  <si>
    <t>S4310</t>
  </si>
  <si>
    <t>14.2. Оценка эффективности проведенных химических мероприятий после каждой обработки</t>
  </si>
  <si>
    <t>Все года за счет местного бюджета</t>
  </si>
  <si>
    <t xml:space="preserve">13.1. Взносы на капитальный ремонт общедомового имущества </t>
  </si>
  <si>
    <t>13.2. Капитальный ремонт балконов в д.Большая Вруда д.2 кв.6, д.5 кв.10</t>
  </si>
  <si>
    <t xml:space="preserve">14.1. Борьба с борщевиком Сосновского </t>
  </si>
  <si>
    <t xml:space="preserve">1.15. Подсыпка щебнем дороги (в рамках реализации № 95-ОЗ от 14.12.2012г.) в  д. Плещевицы </t>
  </si>
  <si>
    <t>1.16. Подсыпка щебнем дороги (в рамках реализации № 95-ОЗ от 14.12.2012г.) в д. Летошицы</t>
  </si>
  <si>
    <t xml:space="preserve">1.17. Подсыпка щебнем дороги (в рамках реализации № 95-ОЗ от 14.12.2012г.) в пос. Вруда  ул. Победы </t>
  </si>
  <si>
    <t>4.2. Строительство канализационных очистных сооружений в д.Большая Вруда</t>
  </si>
  <si>
    <t>1.1. Подсыпка щебнем подъезда к пожарному водоему (в рамках реализации № 95-ОЗ от 14.12.2012г.) д. Овинцево</t>
  </si>
  <si>
    <t>1.2. Строительство пожарного резервуара (в рамках реализации № 95-ОЗ от 14.12.2012г.) в д.Руссковицы</t>
  </si>
  <si>
    <t>8.3. Приобретение и установка навеса для автолавки (в рамках реализации № 95-ОЗ от 14.12.2012г.) в д.Летошицы</t>
  </si>
  <si>
    <t>8.6. Приобретение и установка детского спортивного городка (в рамках реализации № 95-ОЗ от 14.12.2012г.) в д.Плещевицы</t>
  </si>
  <si>
    <t>1.3. Установка системы оповещения граждан (в рамках реализации № 42-ОЗ от 12.05.2015г.) в д.Большая Вруда</t>
  </si>
  <si>
    <t xml:space="preserve">3.1. Распределительный газопровод дер.Княжево, в т.ч. проектные работы (2,5 км) в рамках подпрограммы «Устойчивое развитие сельских территорий на 2014-2018 годы и на период до 2020 года» Государственной программы «Развитие сельского хозяйства Ленинградской области» </t>
  </si>
  <si>
    <t>8.4. Приобретение и установка навеса для автолавки (в рамках реализации № 95-ОЗ от 14.12.2012г.) в д.Тресковицы 1</t>
  </si>
  <si>
    <t>8.5. Приобретение и установка навеса для автолавки (в рамках реализации № 95-ОЗ от 14.12.2012г.) в д.Тресковицы 2</t>
  </si>
  <si>
    <t>1.18. Ремонт участка дороги от коттеджей № 28 и № 15 до коттеджей № 24 и № 19 в д.Большая Вруда; S-616,925м²; L-146,886км</t>
  </si>
  <si>
    <t>3.2. Распределительный газопровод дер.Княжево, проверка проектной документации</t>
  </si>
  <si>
    <t>1.19. Ремонт участка дороги от коттеджа № 20 до коттеджа № 24 в д.Большая Вруда; S-540,0 м²; L- 120 км</t>
  </si>
  <si>
    <t>1.20. Ремонт участка дороги от коттеджа № 13 до коттеджа № 9 в д.Большая Вруда; S-406,9 м²; L- 0,0904 км</t>
  </si>
  <si>
    <t>х</t>
  </si>
  <si>
    <t>Мероприятия по обеспечению первичных мер пожарной безопасности в границах поселения</t>
  </si>
  <si>
    <t>2.1. Капитальный ремонт фасада Дома культуры д.Б.Вруда (в рамках программы «Устойчивое развитие сельских территорий МО Волосовский МР ЛО на 2014-2017годы и на период до 2020 года»)</t>
  </si>
  <si>
    <t xml:space="preserve">1.1. Обеспечение жильем молодых семей; поддержка граждан нуждающихся в улучшении жилищных условий на основе принципов ипотечного кредитования </t>
  </si>
  <si>
    <t>2.2. Ремонт помещений Дома культуры д.Б.Вруда (в рамках гос.программы ЛО «Развитие культуры в Ленинградской области»)</t>
  </si>
  <si>
    <t>8.7. Приобретение и установка дорожных знвков (в рамках реализации № 95-ОЗ от 14.12.2012г.) в д.Ухора</t>
  </si>
  <si>
    <t>ФБ</t>
  </si>
  <si>
    <t>1.21. Подсыпка щебнем дороги (в рамках реализации № 95-ОЗ от 14.12.2012г.) в пос.Вруда от ул.Центральная дл дома №11 ул.Заводская</t>
  </si>
  <si>
    <t xml:space="preserve">1.22. Приобретение щебня на дорогу (в рамках реализации № 95-ОЗ от 14.12.2012г.) в п.Штурмангоф </t>
  </si>
  <si>
    <t>8.11. Приобретение и установка детского спортивного городка в дер.Овинцево</t>
  </si>
  <si>
    <t>8.8. Приобретение и установка детского спортивного городка(в рамках реализации № 95-ОЗ от 14.12.2012г.) в дер.Горицы</t>
  </si>
  <si>
    <t>8.9. Приобретение и установка детского спортивного городка(в рамках реализации № 95-ОЗ от 14.12.2012г.) в дер.Летошицы</t>
  </si>
  <si>
    <t>8.10. Приобретение и установка детского спортивного городка (в рамках реализации № 95-ОЗ от 14.12.2012г.)в дер.Полобицы</t>
  </si>
  <si>
    <t>8.12. Ремонт колодца(в рамках реализации № 95-ОЗ от 14.12.2012г.) в дер.Прологи</t>
  </si>
  <si>
    <t>8.13. Ремонт уличного освещения(в рамках реализации № 95-ОЗ от 14.12.2012г.) в пос.Вруда</t>
  </si>
  <si>
    <t>2.1. Приобретениещитов пожарных щитов в д.Большая Вруда</t>
  </si>
  <si>
    <t>217</t>
  </si>
  <si>
    <t>1.4. Подсыпка щебнем съезда к пожарному водоему (в рамках реализации № 95-ОЗ от 14.12.2012г.) д. Тресковицы</t>
  </si>
  <si>
    <t>2014-2020 год</t>
  </si>
  <si>
    <t>Перечень мероприятий Подпрограммы 5
«Формирование комфортной городской среды на территории МО Большеврудское сельское поселение»</t>
  </si>
  <si>
    <t>2021 год</t>
  </si>
  <si>
    <t>2022 год</t>
  </si>
  <si>
    <t xml:space="preserve">Благоустройство дворовых территорий </t>
  </si>
  <si>
    <t>1.2. Благоустройство дворовой территории между домами №№ 3,5;в дер. Б.Вруда</t>
  </si>
  <si>
    <t>1.3. Благоустройство дворовой территории между домами №№ 6,7 в дер. Б.Вруда</t>
  </si>
  <si>
    <t>Благоустройство общественных пространств</t>
  </si>
  <si>
    <t>1.4. Благоустройство дворовой территории дер. Б.Вруда д. № 8</t>
  </si>
  <si>
    <t>1.5. Благоустройство дворовой территории дер. Б.Вруда д.№11</t>
  </si>
  <si>
    <t>1.6. Благоустройство дворовой территории дер. Б.Вруда д.№ 12</t>
  </si>
  <si>
    <t>1.7. Благоустройство дворовой территории д. Б.Вруда д.№ 12А</t>
  </si>
  <si>
    <t>2.2. Благоустройство и озеленение (возле Дома культуры)</t>
  </si>
  <si>
    <t>2.4. Благоустройство и озеленение дер. Б.Вруда (возле администрации, почта России)</t>
  </si>
  <si>
    <t>1.1. Благоустройство дворовой территории между домами №№ 1,2,4,9,10 в дер. Б.Вруда, 2 832кв м</t>
  </si>
  <si>
    <t>2.1. Благоустройство и озеленение площади у магазина ООО «Петрохлеб» дер. Б.Вруда, 3 100кв м</t>
  </si>
  <si>
    <t>1.23. Ремонт участка дороги местного значения в д. Смердовицы от а/д "Гатчина-Ополье" по ул. Парковая до ул. Озерная д. № 13; 0,576км</t>
  </si>
  <si>
    <t>1.24. Ремонт участка дороги местного значения в д. Большая Вруда Волосовского района Ленинградской области (от а/д "Гатчина-Ополье" до дома № 9 (ДК); 0,200</t>
  </si>
  <si>
    <t>15.</t>
  </si>
  <si>
    <t>Мероприятия по реализации областного закона от 12 мая 2015 года № 42-оз "О содействии развитию иных форм местного самоуправления на части территорий населенных пунктов Ленинградской области, являющихся административными центрами поселений"</t>
  </si>
  <si>
    <t>15.1. Установка ограждения вокруг территории кладбища в д.Большая Вруда (в рамках реализации № 3-ОЗ от 15.01.2018г.)</t>
  </si>
  <si>
    <t>2.3. Благоустройство общественной территории по ул.Спортивная, д.5 в д.Большая Вруда Волосовского района Ленинградской области</t>
  </si>
  <si>
    <t xml:space="preserve">4.1. Строительство канализационных очистных сооружений в д.Большая Вруда в рамках реализации мероприятий подпрограммы 
«Водоснабжение и водоотведение Ленинградской области» государственной программы Ленинградской области 
«Обеспечение устойчивого функционирования и развития  коммунальной и инженерной инфраструктуры 
и повышение энергоэффективности в Ленинградской области»
</t>
  </si>
  <si>
    <t xml:space="preserve">4.3. Реконструкция двух канализационных насосных станций и напорного коллектора в д.Большая Вруда в рамках реализации мероприятий подпрограммы 
«Водоснабжение и водоотведение Ленинградской области» государственной программы Ленинградской области 
«Обеспечение устойчивого функционирования и развития  коммунальной и инженерной инфраструктуры 
и повышение энергоэффективности в Ленинградской области»
</t>
  </si>
  <si>
    <t>4.4. Реконструкция двух канализационных насосных станций и напорного коллектора в д.Большая Вруда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</si>
</sst>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_р_._-;\-* #,##0.0_р_._-;_-* &quot;-&quot;?_р_._-;_-@_-"/>
    <numFmt numFmtId="167" formatCode="_-* #,##0.000_р_._-;\-* #,##0.00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4">
    <xf numFmtId="0" fontId="0" fillId="0" borderId="0" xfId="0"/>
    <xf numFmtId="0" fontId="4" fillId="0" borderId="0" xfId="0" applyFont="1"/>
    <xf numFmtId="165" fontId="3" fillId="0" borderId="1" xfId="1" applyNumberFormat="1" applyFont="1" applyFill="1" applyBorder="1" applyAlignment="1">
      <alignment horizontal="right" vertical="top" wrapText="1"/>
    </xf>
    <xf numFmtId="165" fontId="2" fillId="0" borderId="1" xfId="1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6" fillId="0" borderId="0" xfId="0" applyFont="1"/>
    <xf numFmtId="0" fontId="0" fillId="0" borderId="1" xfId="0" applyBorder="1" applyAlignment="1">
      <alignment horizontal="center"/>
    </xf>
    <xf numFmtId="165" fontId="0" fillId="0" borderId="1" xfId="1" applyNumberFormat="1" applyFont="1" applyBorder="1"/>
    <xf numFmtId="0" fontId="6" fillId="0" borderId="1" xfId="0" applyFont="1" applyBorder="1"/>
    <xf numFmtId="165" fontId="6" fillId="0" borderId="1" xfId="0" applyNumberFormat="1" applyFont="1" applyBorder="1"/>
    <xf numFmtId="165" fontId="0" fillId="0" borderId="1" xfId="0" applyNumberForma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49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6" fontId="0" fillId="0" borderId="1" xfId="0" applyNumberFormat="1" applyBorder="1"/>
    <xf numFmtId="49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wrapText="1"/>
    </xf>
    <xf numFmtId="165" fontId="0" fillId="0" borderId="1" xfId="1" applyNumberFormat="1" applyFont="1" applyFill="1" applyBorder="1"/>
    <xf numFmtId="165" fontId="6" fillId="0" borderId="1" xfId="0" applyNumberFormat="1" applyFont="1" applyFill="1" applyBorder="1"/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vertical="top"/>
    </xf>
    <xf numFmtId="0" fontId="0" fillId="0" borderId="0" xfId="0" applyFill="1"/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/>
    <xf numFmtId="0" fontId="0" fillId="0" borderId="1" xfId="0" applyFill="1" applyBorder="1" applyAlignment="1">
      <alignment horizontal="center"/>
    </xf>
    <xf numFmtId="165" fontId="0" fillId="0" borderId="1" xfId="0" applyNumberFormat="1" applyFill="1" applyBorder="1"/>
    <xf numFmtId="165" fontId="0" fillId="0" borderId="1" xfId="1" applyNumberFormat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0" xfId="0" applyFont="1" applyFill="1"/>
    <xf numFmtId="49" fontId="4" fillId="0" borderId="0" xfId="0" applyNumberFormat="1" applyFont="1" applyFill="1" applyAlignment="1">
      <alignment horizontal="right"/>
    </xf>
    <xf numFmtId="167" fontId="2" fillId="0" borderId="1" xfId="1" applyNumberFormat="1" applyFont="1" applyFill="1" applyBorder="1" applyAlignment="1">
      <alignment horizontal="right" vertical="top" wrapText="1"/>
    </xf>
    <xf numFmtId="167" fontId="3" fillId="0" borderId="1" xfId="1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top" wrapText="1"/>
    </xf>
    <xf numFmtId="1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5" fontId="2" fillId="0" borderId="1" xfId="1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right"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/>
    <xf numFmtId="0" fontId="10" fillId="0" borderId="0" xfId="0" applyFont="1" applyAlignment="1">
      <alignment wrapText="1"/>
    </xf>
    <xf numFmtId="164" fontId="2" fillId="0" borderId="1" xfId="1" applyNumberFormat="1" applyFont="1" applyFill="1" applyBorder="1" applyAlignment="1">
      <alignment horizontal="right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166" fontId="0" fillId="0" borderId="1" xfId="0" applyNumberFormat="1" applyFill="1" applyBorder="1" applyAlignment="1">
      <alignment horizontal="center"/>
    </xf>
    <xf numFmtId="4" fontId="11" fillId="2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top" wrapText="1"/>
    </xf>
    <xf numFmtId="164" fontId="3" fillId="0" borderId="1" xfId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166" fontId="0" fillId="0" borderId="6" xfId="0" applyNumberFormat="1" applyFill="1" applyBorder="1" applyAlignment="1">
      <alignment horizontal="center"/>
    </xf>
    <xf numFmtId="166" fontId="0" fillId="0" borderId="7" xfId="0" applyNumberFormat="1" applyFill="1" applyBorder="1" applyAlignment="1">
      <alignment horizontal="center"/>
    </xf>
    <xf numFmtId="166" fontId="0" fillId="0" borderId="8" xfId="0" applyNumberFormat="1" applyFill="1" applyBorder="1" applyAlignment="1">
      <alignment horizontal="center"/>
    </xf>
    <xf numFmtId="166" fontId="0" fillId="0" borderId="1" xfId="0" applyNumberFormat="1" applyFill="1" applyBorder="1" applyAlignment="1">
      <alignment horizontal="center"/>
    </xf>
    <xf numFmtId="0" fontId="3" fillId="0" borderId="5" xfId="0" applyFont="1" applyFill="1" applyBorder="1" applyAlignment="1">
      <alignment horizontal="center" wrapText="1"/>
    </xf>
    <xf numFmtId="0" fontId="0" fillId="0" borderId="5" xfId="0" applyFill="1" applyBorder="1"/>
    <xf numFmtId="0" fontId="2" fillId="0" borderId="1" xfId="0" applyFont="1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0" fillId="0" borderId="5" xfId="0" applyBorder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0"/>
  <sheetViews>
    <sheetView tabSelected="1" zoomScale="90" zoomScaleNormal="90" workbookViewId="0">
      <pane ySplit="2190" activePane="bottomLeft"/>
      <selection activeCell="O4" sqref="O1:Q1048576"/>
      <selection pane="bottomLeft" activeCell="W40" sqref="A1:W40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0.85546875" style="4" customWidth="1"/>
    <col min="4" max="4" width="8.5703125" style="4" customWidth="1"/>
    <col min="5" max="5" width="11.140625" style="4" customWidth="1"/>
    <col min="6" max="6" width="11.28515625" style="4" customWidth="1"/>
    <col min="7" max="7" width="10" style="4" customWidth="1"/>
    <col min="8" max="8" width="11.7109375" style="4" customWidth="1"/>
    <col min="9" max="9" width="11.28515625" style="4" customWidth="1"/>
    <col min="10" max="10" width="10" style="4" customWidth="1"/>
    <col min="11" max="11" width="11.28515625" style="4" customWidth="1"/>
    <col min="12" max="12" width="12.42578125" style="38" customWidth="1"/>
    <col min="13" max="13" width="10" style="38" customWidth="1"/>
    <col min="14" max="14" width="12.5703125" style="4" customWidth="1"/>
    <col min="15" max="18" width="10.85546875" style="4" customWidth="1"/>
    <col min="19" max="20" width="9.140625" style="4" customWidth="1"/>
    <col min="21" max="22" width="11" style="4" customWidth="1"/>
    <col min="23" max="23" width="7.140625" style="4" customWidth="1"/>
    <col min="24" max="24" width="6.28515625" style="38" customWidth="1"/>
    <col min="25" max="16384" width="9.140625" style="4"/>
  </cols>
  <sheetData>
    <row r="1" spans="1:24" ht="60" customHeight="1">
      <c r="A1" s="65" t="s">
        <v>115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</row>
    <row r="2" spans="1:24" ht="15.75" customHeight="1">
      <c r="A2" s="69" t="s">
        <v>22</v>
      </c>
      <c r="B2" s="70" t="s">
        <v>21</v>
      </c>
      <c r="C2" s="71" t="s">
        <v>0</v>
      </c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3"/>
    </row>
    <row r="3" spans="1:24" ht="15.75">
      <c r="A3" s="69"/>
      <c r="B3" s="70"/>
      <c r="C3" s="69" t="s">
        <v>17</v>
      </c>
      <c r="D3" s="69"/>
      <c r="E3" s="69"/>
      <c r="F3" s="69" t="s">
        <v>16</v>
      </c>
      <c r="G3" s="69"/>
      <c r="H3" s="69"/>
      <c r="I3" s="69" t="s">
        <v>18</v>
      </c>
      <c r="J3" s="69"/>
      <c r="K3" s="69"/>
      <c r="L3" s="69" t="s">
        <v>76</v>
      </c>
      <c r="M3" s="69"/>
      <c r="N3" s="69"/>
      <c r="O3" s="69" t="s">
        <v>77</v>
      </c>
      <c r="P3" s="69"/>
      <c r="Q3" s="69"/>
      <c r="R3" s="71" t="s">
        <v>78</v>
      </c>
      <c r="S3" s="72"/>
      <c r="T3" s="73"/>
      <c r="U3" s="69" t="s">
        <v>79</v>
      </c>
      <c r="V3" s="69"/>
      <c r="W3" s="69"/>
    </row>
    <row r="4" spans="1:24" ht="15.75">
      <c r="A4" s="69"/>
      <c r="B4" s="70"/>
      <c r="C4" s="49" t="s">
        <v>19</v>
      </c>
      <c r="D4" s="49" t="s">
        <v>23</v>
      </c>
      <c r="E4" s="49" t="s">
        <v>20</v>
      </c>
      <c r="F4" s="49" t="s">
        <v>19</v>
      </c>
      <c r="G4" s="49" t="s">
        <v>23</v>
      </c>
      <c r="H4" s="49" t="s">
        <v>20</v>
      </c>
      <c r="I4" s="49" t="s">
        <v>19</v>
      </c>
      <c r="J4" s="49" t="s">
        <v>23</v>
      </c>
      <c r="K4" s="49" t="s">
        <v>20</v>
      </c>
      <c r="L4" s="49" t="s">
        <v>19</v>
      </c>
      <c r="M4" s="49" t="s">
        <v>23</v>
      </c>
      <c r="N4" s="49" t="s">
        <v>20</v>
      </c>
      <c r="O4" s="58" t="s">
        <v>19</v>
      </c>
      <c r="P4" s="58" t="s">
        <v>23</v>
      </c>
      <c r="Q4" s="58" t="s">
        <v>20</v>
      </c>
      <c r="R4" s="49" t="s">
        <v>19</v>
      </c>
      <c r="S4" s="49" t="s">
        <v>23</v>
      </c>
      <c r="T4" s="49" t="s">
        <v>20</v>
      </c>
      <c r="U4" s="49" t="s">
        <v>19</v>
      </c>
      <c r="V4" s="49" t="s">
        <v>23</v>
      </c>
      <c r="W4" s="49" t="s">
        <v>20</v>
      </c>
    </row>
    <row r="5" spans="1:24" ht="113.25" customHeight="1">
      <c r="A5" s="66" t="s">
        <v>1</v>
      </c>
      <c r="B5" s="15" t="s">
        <v>2</v>
      </c>
      <c r="C5" s="2">
        <f>SUM(C6:C12)</f>
        <v>1131.5</v>
      </c>
      <c r="D5" s="2">
        <f>SUM(D6:D12)</f>
        <v>0</v>
      </c>
      <c r="E5" s="2">
        <f>SUM(E6:E12)</f>
        <v>2223.1</v>
      </c>
      <c r="F5" s="2">
        <v>419.4</v>
      </c>
      <c r="G5" s="2">
        <f>SUM(G6:G12)</f>
        <v>0</v>
      </c>
      <c r="H5" s="2">
        <f>SUM(H6:H15)</f>
        <v>1304.4929999999999</v>
      </c>
      <c r="I5" s="2">
        <v>117.3</v>
      </c>
      <c r="J5" s="2">
        <f>SUM(J6:J12)</f>
        <v>0</v>
      </c>
      <c r="K5" s="2">
        <v>1032.1500000000001</v>
      </c>
      <c r="L5" s="40">
        <f>SUM(L6:L27)+161.398</f>
        <v>454.76299999999992</v>
      </c>
      <c r="M5" s="40">
        <f t="shared" ref="M5" si="0">SUM(M6:M27)</f>
        <v>0</v>
      </c>
      <c r="N5" s="40">
        <f>SUM(N6:N27)</f>
        <v>1546.876</v>
      </c>
      <c r="O5" s="40">
        <f>SUM(O6:O29)+150</f>
        <v>506.98114999999996</v>
      </c>
      <c r="P5" s="40">
        <f>SUM(P6:P28)</f>
        <v>0</v>
      </c>
      <c r="Q5" s="40">
        <f>SUM(Q6:Q29)</f>
        <v>716.1</v>
      </c>
      <c r="R5" s="2">
        <v>570.5</v>
      </c>
      <c r="S5" s="2">
        <f>SUM(S6:S12)</f>
        <v>0</v>
      </c>
      <c r="T5" s="2">
        <f>SUM(T6:T12)</f>
        <v>0</v>
      </c>
      <c r="U5" s="2">
        <v>580.9</v>
      </c>
      <c r="V5" s="2"/>
      <c r="W5" s="2">
        <f>SUM(W6:W12)</f>
        <v>0</v>
      </c>
      <c r="X5" s="38" t="s">
        <v>25</v>
      </c>
    </row>
    <row r="6" spans="1:24" ht="49.5" customHeight="1">
      <c r="A6" s="67"/>
      <c r="B6" s="16" t="s">
        <v>3</v>
      </c>
      <c r="C6" s="3">
        <v>40.4</v>
      </c>
      <c r="D6" s="3">
        <v>0</v>
      </c>
      <c r="E6" s="3">
        <v>284.60000000000002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/>
      <c r="Q6" s="3">
        <v>0</v>
      </c>
      <c r="R6" s="3">
        <v>0</v>
      </c>
      <c r="S6" s="3">
        <v>0</v>
      </c>
      <c r="T6" s="3">
        <v>0</v>
      </c>
      <c r="U6" s="3">
        <v>0</v>
      </c>
      <c r="V6" s="3"/>
      <c r="W6" s="3">
        <v>0</v>
      </c>
    </row>
    <row r="7" spans="1:24" ht="48.75" customHeight="1">
      <c r="A7" s="67"/>
      <c r="B7" s="16" t="s">
        <v>4</v>
      </c>
      <c r="C7" s="3">
        <v>17.7</v>
      </c>
      <c r="D7" s="3">
        <v>0</v>
      </c>
      <c r="E7" s="3">
        <v>124.9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/>
      <c r="Q7" s="3">
        <v>0</v>
      </c>
      <c r="R7" s="3">
        <v>0</v>
      </c>
      <c r="S7" s="3">
        <v>0</v>
      </c>
      <c r="T7" s="3">
        <v>0</v>
      </c>
      <c r="U7" s="3">
        <v>0</v>
      </c>
      <c r="V7" s="3"/>
      <c r="W7" s="3">
        <v>0</v>
      </c>
      <c r="X7" s="38" t="s">
        <v>81</v>
      </c>
    </row>
    <row r="8" spans="1:24" ht="48.75" customHeight="1">
      <c r="A8" s="67"/>
      <c r="B8" s="16" t="s">
        <v>5</v>
      </c>
      <c r="C8" s="3">
        <v>61.7</v>
      </c>
      <c r="D8" s="3">
        <v>0</v>
      </c>
      <c r="E8" s="3">
        <v>435.25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/>
      <c r="Q8" s="3">
        <v>0</v>
      </c>
      <c r="R8" s="3">
        <v>0</v>
      </c>
      <c r="S8" s="3">
        <v>0</v>
      </c>
      <c r="T8" s="3">
        <v>0</v>
      </c>
      <c r="U8" s="3">
        <v>0</v>
      </c>
      <c r="V8" s="3"/>
      <c r="W8" s="3">
        <v>0</v>
      </c>
    </row>
    <row r="9" spans="1:24" ht="48.75" customHeight="1">
      <c r="A9" s="67"/>
      <c r="B9" s="16" t="s">
        <v>6</v>
      </c>
      <c r="C9" s="3">
        <v>126.9</v>
      </c>
      <c r="D9" s="3">
        <v>0</v>
      </c>
      <c r="E9" s="3">
        <v>894.35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/>
      <c r="Q9" s="3">
        <v>0</v>
      </c>
      <c r="R9" s="3">
        <v>0</v>
      </c>
      <c r="S9" s="3">
        <v>0</v>
      </c>
      <c r="T9" s="3">
        <v>0</v>
      </c>
      <c r="U9" s="3">
        <v>0</v>
      </c>
      <c r="V9" s="3"/>
      <c r="W9" s="3">
        <v>0</v>
      </c>
    </row>
    <row r="10" spans="1:24" ht="52.5" customHeight="1">
      <c r="A10" s="67"/>
      <c r="B10" s="16" t="s">
        <v>7</v>
      </c>
      <c r="C10" s="3">
        <v>16.5</v>
      </c>
      <c r="D10" s="3">
        <v>0</v>
      </c>
      <c r="E10" s="3">
        <v>258.3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/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/>
      <c r="W10" s="3">
        <v>0</v>
      </c>
      <c r="X10" s="38" t="s">
        <v>82</v>
      </c>
    </row>
    <row r="11" spans="1:24" ht="48.75" customHeight="1">
      <c r="A11" s="67"/>
      <c r="B11" s="16" t="s">
        <v>24</v>
      </c>
      <c r="C11" s="3">
        <v>124.6</v>
      </c>
      <c r="D11" s="3">
        <v>0</v>
      </c>
      <c r="E11" s="3">
        <v>225.7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/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/>
      <c r="W11" s="3">
        <v>0</v>
      </c>
    </row>
    <row r="12" spans="1:24" ht="33" customHeight="1">
      <c r="A12" s="67"/>
      <c r="B12" s="16" t="s">
        <v>29</v>
      </c>
      <c r="C12" s="3">
        <f>483.3+260.4</f>
        <v>743.7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/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/>
      <c r="W12" s="3">
        <v>0</v>
      </c>
    </row>
    <row r="13" spans="1:24" ht="51" customHeight="1">
      <c r="A13" s="67"/>
      <c r="B13" s="16" t="s">
        <v>90</v>
      </c>
      <c r="C13" s="3"/>
      <c r="D13" s="3"/>
      <c r="E13" s="3"/>
      <c r="F13" s="39">
        <v>15.496</v>
      </c>
      <c r="G13" s="3"/>
      <c r="H13" s="39">
        <v>139.46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</row>
    <row r="14" spans="1:24" ht="97.5" customHeight="1">
      <c r="A14" s="67"/>
      <c r="B14" s="16" t="s">
        <v>92</v>
      </c>
      <c r="C14" s="3"/>
      <c r="D14" s="3"/>
      <c r="E14" s="3"/>
      <c r="F14" s="39">
        <v>56.279000000000003</v>
      </c>
      <c r="G14" s="3"/>
      <c r="H14" s="39">
        <v>506.50700000000001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</row>
    <row r="15" spans="1:24" ht="67.5" customHeight="1">
      <c r="A15" s="67"/>
      <c r="B15" s="16" t="s">
        <v>93</v>
      </c>
      <c r="C15" s="3"/>
      <c r="D15" s="3"/>
      <c r="E15" s="3"/>
      <c r="F15" s="39">
        <v>73.17022</v>
      </c>
      <c r="G15" s="3"/>
      <c r="H15" s="39">
        <v>658.52599999999995</v>
      </c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</row>
    <row r="16" spans="1:24" ht="65.25" customHeight="1">
      <c r="A16" s="67"/>
      <c r="B16" s="16" t="s">
        <v>106</v>
      </c>
      <c r="C16" s="3"/>
      <c r="D16" s="3"/>
      <c r="E16" s="3"/>
      <c r="F16" s="39"/>
      <c r="G16" s="3"/>
      <c r="H16" s="39"/>
      <c r="I16" s="39">
        <v>6.66</v>
      </c>
      <c r="J16" s="39"/>
      <c r="K16" s="39">
        <v>126.25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</row>
    <row r="17" spans="1:24" ht="65.25" customHeight="1">
      <c r="A17" s="67"/>
      <c r="B17" s="16" t="s">
        <v>118</v>
      </c>
      <c r="C17" s="3"/>
      <c r="D17" s="3"/>
      <c r="E17" s="3"/>
      <c r="F17" s="39"/>
      <c r="G17" s="3"/>
      <c r="H17" s="39"/>
      <c r="I17" s="39">
        <v>64.085999999999999</v>
      </c>
      <c r="J17" s="39"/>
      <c r="K17" s="39">
        <v>576.774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</row>
    <row r="18" spans="1:24" ht="48" customHeight="1">
      <c r="A18" s="67"/>
      <c r="B18" s="16" t="s">
        <v>119</v>
      </c>
      <c r="C18" s="3"/>
      <c r="D18" s="3"/>
      <c r="E18" s="3"/>
      <c r="F18" s="39"/>
      <c r="G18" s="3"/>
      <c r="H18" s="39"/>
      <c r="I18" s="39">
        <v>10.233000000000001</v>
      </c>
      <c r="J18" s="39"/>
      <c r="K18" s="39">
        <v>92.099000000000004</v>
      </c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</row>
    <row r="19" spans="1:24" ht="49.5" customHeight="1">
      <c r="A19" s="68"/>
      <c r="B19" s="16" t="s">
        <v>120</v>
      </c>
      <c r="C19" s="3"/>
      <c r="D19" s="3"/>
      <c r="E19" s="3"/>
      <c r="F19" s="39"/>
      <c r="G19" s="3"/>
      <c r="H19" s="39"/>
      <c r="I19" s="39">
        <v>26.335999999999999</v>
      </c>
      <c r="J19" s="39"/>
      <c r="K19" s="39">
        <v>237.02699999999999</v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</row>
    <row r="20" spans="1:24" ht="49.5" customHeight="1">
      <c r="A20" s="47"/>
      <c r="B20" s="16" t="s">
        <v>128</v>
      </c>
      <c r="C20" s="3"/>
      <c r="D20" s="3"/>
      <c r="E20" s="3"/>
      <c r="F20" s="39"/>
      <c r="G20" s="3"/>
      <c r="H20" s="39"/>
      <c r="I20" s="39"/>
      <c r="J20" s="39"/>
      <c r="K20" s="39"/>
      <c r="L20" s="39">
        <v>3.4609999999999999</v>
      </c>
      <c r="M20" s="3"/>
      <c r="N20" s="39">
        <v>69.233999999999995</v>
      </c>
      <c r="O20" s="3"/>
      <c r="P20" s="3"/>
      <c r="Q20" s="3"/>
      <c r="R20" s="3"/>
      <c r="S20" s="3"/>
      <c r="T20" s="3"/>
      <c r="U20" s="3"/>
      <c r="V20" s="3"/>
      <c r="W20" s="3"/>
    </row>
    <row r="21" spans="1:24" ht="49.5" customHeight="1">
      <c r="A21" s="47"/>
      <c r="B21" s="16" t="s">
        <v>129</v>
      </c>
      <c r="C21" s="3"/>
      <c r="D21" s="3"/>
      <c r="E21" s="3"/>
      <c r="F21" s="39"/>
      <c r="G21" s="3"/>
      <c r="H21" s="39"/>
      <c r="I21" s="39"/>
      <c r="J21" s="39"/>
      <c r="K21" s="39"/>
      <c r="L21" s="39">
        <v>4.6440000000000001</v>
      </c>
      <c r="M21" s="3"/>
      <c r="N21" s="39">
        <v>92.911000000000001</v>
      </c>
      <c r="O21" s="3"/>
      <c r="P21" s="3"/>
      <c r="Q21" s="3"/>
      <c r="R21" s="3"/>
      <c r="S21" s="3"/>
      <c r="T21" s="3"/>
      <c r="U21" s="3"/>
      <c r="V21" s="3"/>
      <c r="W21" s="3"/>
    </row>
    <row r="22" spans="1:24" ht="49.5" customHeight="1">
      <c r="A22" s="47"/>
      <c r="B22" s="16" t="s">
        <v>130</v>
      </c>
      <c r="C22" s="3"/>
      <c r="D22" s="3"/>
      <c r="E22" s="3"/>
      <c r="F22" s="39"/>
      <c r="G22" s="3"/>
      <c r="H22" s="39"/>
      <c r="I22" s="39"/>
      <c r="J22" s="39"/>
      <c r="K22" s="39"/>
      <c r="L22" s="39">
        <v>12.279</v>
      </c>
      <c r="M22" s="3"/>
      <c r="N22" s="39">
        <v>245.679</v>
      </c>
      <c r="O22" s="3"/>
      <c r="P22" s="3"/>
      <c r="Q22" s="3"/>
      <c r="R22" s="3"/>
      <c r="S22" s="3"/>
      <c r="T22" s="3"/>
      <c r="U22" s="3"/>
      <c r="V22" s="3"/>
      <c r="W22" s="3"/>
    </row>
    <row r="23" spans="1:24" ht="66" customHeight="1">
      <c r="A23" s="47"/>
      <c r="B23" s="16" t="s">
        <v>140</v>
      </c>
      <c r="C23" s="3"/>
      <c r="D23" s="3"/>
      <c r="E23" s="3"/>
      <c r="F23" s="39"/>
      <c r="G23" s="3"/>
      <c r="H23" s="39"/>
      <c r="I23" s="39"/>
      <c r="J23" s="39"/>
      <c r="K23" s="39"/>
      <c r="L23" s="39">
        <v>109.328</v>
      </c>
      <c r="M23" s="3"/>
      <c r="N23" s="39">
        <v>311.745</v>
      </c>
      <c r="O23" s="3"/>
      <c r="P23" s="3"/>
      <c r="Q23" s="3"/>
      <c r="R23" s="3"/>
      <c r="S23" s="3"/>
      <c r="T23" s="3"/>
      <c r="U23" s="3"/>
      <c r="V23" s="3"/>
      <c r="W23" s="3"/>
    </row>
    <row r="24" spans="1:24" ht="54" customHeight="1">
      <c r="A24" s="47"/>
      <c r="B24" s="16" t="s">
        <v>142</v>
      </c>
      <c r="C24" s="3"/>
      <c r="D24" s="3"/>
      <c r="E24" s="3"/>
      <c r="F24" s="39"/>
      <c r="G24" s="3"/>
      <c r="H24" s="39"/>
      <c r="I24" s="39"/>
      <c r="J24" s="39"/>
      <c r="K24" s="39"/>
      <c r="L24" s="39">
        <v>81.278000000000006</v>
      </c>
      <c r="M24" s="3"/>
      <c r="N24" s="39">
        <v>231.51</v>
      </c>
      <c r="O24" s="3"/>
      <c r="P24" s="3"/>
      <c r="Q24" s="3"/>
      <c r="R24" s="3"/>
      <c r="S24" s="3"/>
      <c r="T24" s="3"/>
      <c r="U24" s="3"/>
      <c r="V24" s="3"/>
      <c r="W24" s="3"/>
    </row>
    <row r="25" spans="1:24" ht="47.25" customHeight="1">
      <c r="A25" s="47"/>
      <c r="B25" s="16" t="s">
        <v>143</v>
      </c>
      <c r="C25" s="3"/>
      <c r="D25" s="3"/>
      <c r="E25" s="3"/>
      <c r="F25" s="39"/>
      <c r="G25" s="3"/>
      <c r="H25" s="39"/>
      <c r="I25" s="39"/>
      <c r="J25" s="39"/>
      <c r="K25" s="39"/>
      <c r="L25" s="39">
        <v>61.293999999999997</v>
      </c>
      <c r="M25" s="3"/>
      <c r="N25" s="39">
        <v>174.345</v>
      </c>
      <c r="O25" s="3"/>
      <c r="P25" s="3"/>
      <c r="Q25" s="3"/>
      <c r="R25" s="3"/>
      <c r="S25" s="3"/>
      <c r="T25" s="3"/>
      <c r="U25" s="3"/>
      <c r="V25" s="3"/>
      <c r="W25" s="3"/>
    </row>
    <row r="26" spans="1:24" ht="47.25" customHeight="1">
      <c r="A26" s="47"/>
      <c r="B26" s="16" t="s">
        <v>151</v>
      </c>
      <c r="C26" s="3"/>
      <c r="D26" s="3"/>
      <c r="E26" s="3"/>
      <c r="F26" s="39"/>
      <c r="G26" s="3"/>
      <c r="H26" s="39"/>
      <c r="I26" s="39"/>
      <c r="J26" s="39"/>
      <c r="K26" s="39"/>
      <c r="L26" s="39">
        <v>16.905000000000001</v>
      </c>
      <c r="M26" s="3"/>
      <c r="N26" s="39">
        <v>338.23</v>
      </c>
      <c r="O26" s="3"/>
      <c r="P26" s="3"/>
      <c r="Q26" s="3"/>
      <c r="R26" s="3"/>
      <c r="S26" s="3"/>
      <c r="T26" s="3"/>
      <c r="U26" s="3"/>
      <c r="V26" s="3"/>
      <c r="W26" s="3"/>
    </row>
    <row r="27" spans="1:24" ht="33.75" customHeight="1">
      <c r="A27" s="47"/>
      <c r="B27" s="16" t="s">
        <v>152</v>
      </c>
      <c r="C27" s="3"/>
      <c r="D27" s="3"/>
      <c r="E27" s="3"/>
      <c r="F27" s="39"/>
      <c r="G27" s="3"/>
      <c r="H27" s="39"/>
      <c r="I27" s="39"/>
      <c r="J27" s="39"/>
      <c r="K27" s="39"/>
      <c r="L27" s="39">
        <v>4.1760000000000002</v>
      </c>
      <c r="M27" s="3"/>
      <c r="N27" s="39">
        <v>83.221999999999994</v>
      </c>
      <c r="O27" s="3"/>
      <c r="P27" s="3"/>
      <c r="Q27" s="3"/>
      <c r="R27" s="3"/>
      <c r="S27" s="3"/>
      <c r="T27" s="3"/>
      <c r="U27" s="3"/>
      <c r="V27" s="3"/>
      <c r="W27" s="3"/>
    </row>
    <row r="28" spans="1:24" ht="65.25" customHeight="1">
      <c r="A28" s="47"/>
      <c r="B28" s="16" t="s">
        <v>178</v>
      </c>
      <c r="C28" s="3"/>
      <c r="D28" s="3"/>
      <c r="E28" s="3"/>
      <c r="F28" s="39"/>
      <c r="G28" s="3"/>
      <c r="H28" s="39"/>
      <c r="I28" s="39"/>
      <c r="J28" s="39"/>
      <c r="K28" s="39"/>
      <c r="L28" s="39"/>
      <c r="M28" s="3"/>
      <c r="N28" s="39"/>
      <c r="O28" s="3">
        <v>158.55584999999999</v>
      </c>
      <c r="P28" s="3"/>
      <c r="Q28" s="3">
        <v>318.06</v>
      </c>
      <c r="R28" s="60"/>
      <c r="S28" s="3"/>
      <c r="T28" s="3"/>
      <c r="U28" s="3"/>
      <c r="V28" s="3"/>
      <c r="W28" s="3"/>
    </row>
    <row r="29" spans="1:24" ht="83.25" customHeight="1">
      <c r="A29" s="56"/>
      <c r="B29" s="16" t="s">
        <v>179</v>
      </c>
      <c r="C29" s="3"/>
      <c r="D29" s="3"/>
      <c r="E29" s="3"/>
      <c r="F29" s="39"/>
      <c r="G29" s="3"/>
      <c r="H29" s="39"/>
      <c r="I29" s="39"/>
      <c r="J29" s="39"/>
      <c r="K29" s="39"/>
      <c r="L29" s="39"/>
      <c r="M29" s="3"/>
      <c r="N29" s="39"/>
      <c r="O29" s="3">
        <v>198.42529999999999</v>
      </c>
      <c r="P29" s="3"/>
      <c r="Q29" s="3">
        <v>398.04</v>
      </c>
      <c r="R29" s="60"/>
      <c r="S29" s="3"/>
      <c r="T29" s="3"/>
      <c r="U29" s="3"/>
      <c r="V29" s="3"/>
      <c r="W29" s="3"/>
    </row>
    <row r="30" spans="1:24" ht="111" customHeight="1">
      <c r="A30" s="66" t="s">
        <v>8</v>
      </c>
      <c r="B30" s="15" t="s">
        <v>9</v>
      </c>
      <c r="C30" s="2">
        <f t="shared" ref="C30:H30" si="1">SUM(C31:C34)</f>
        <v>1010.2</v>
      </c>
      <c r="D30" s="2">
        <f t="shared" si="1"/>
        <v>45.2</v>
      </c>
      <c r="E30" s="2">
        <f t="shared" si="1"/>
        <v>0</v>
      </c>
      <c r="F30" s="2">
        <v>1086.1379999999999</v>
      </c>
      <c r="G30" s="2">
        <f t="shared" si="1"/>
        <v>68.8</v>
      </c>
      <c r="H30" s="2">
        <f t="shared" si="1"/>
        <v>0</v>
      </c>
      <c r="I30" s="2">
        <f>SUM(I31:I35)</f>
        <v>2388.9168300000001</v>
      </c>
      <c r="J30" s="2">
        <f t="shared" ref="J30:W30" si="2">SUM(J31:J35)</f>
        <v>75.400000000000006</v>
      </c>
      <c r="K30" s="2">
        <f t="shared" si="2"/>
        <v>0</v>
      </c>
      <c r="L30" s="2">
        <f>SUM(L31:L35)</f>
        <v>1396.4</v>
      </c>
      <c r="M30" s="2">
        <f t="shared" si="2"/>
        <v>82.9</v>
      </c>
      <c r="N30" s="2">
        <f t="shared" si="2"/>
        <v>0</v>
      </c>
      <c r="O30" s="2">
        <v>1479.7</v>
      </c>
      <c r="P30" s="2">
        <f t="shared" si="2"/>
        <v>91.2</v>
      </c>
      <c r="Q30" s="2">
        <f t="shared" si="2"/>
        <v>0</v>
      </c>
      <c r="R30" s="2">
        <f t="shared" si="2"/>
        <v>1000</v>
      </c>
      <c r="S30" s="2">
        <f t="shared" si="2"/>
        <v>100.3</v>
      </c>
      <c r="T30" s="2">
        <f t="shared" ref="T30" si="3">SUM(T31:T35)</f>
        <v>0</v>
      </c>
      <c r="U30" s="2">
        <f t="shared" si="2"/>
        <v>1000</v>
      </c>
      <c r="V30" s="2">
        <f t="shared" si="2"/>
        <v>104.6</v>
      </c>
      <c r="W30" s="2">
        <f t="shared" si="2"/>
        <v>0</v>
      </c>
      <c r="X30" s="38" t="s">
        <v>28</v>
      </c>
    </row>
    <row r="31" spans="1:24" ht="18" customHeight="1">
      <c r="A31" s="67"/>
      <c r="B31" s="16" t="s">
        <v>10</v>
      </c>
      <c r="C31" s="3">
        <v>300</v>
      </c>
      <c r="D31" s="3">
        <v>45.2</v>
      </c>
      <c r="E31" s="3">
        <v>0</v>
      </c>
      <c r="F31" s="3">
        <v>600</v>
      </c>
      <c r="G31" s="3">
        <v>68.8</v>
      </c>
      <c r="H31" s="3">
        <v>0</v>
      </c>
      <c r="I31" s="3">
        <f>534.65+258.1-75.4</f>
        <v>717.35</v>
      </c>
      <c r="J31" s="3">
        <v>75.400000000000006</v>
      </c>
      <c r="K31" s="3">
        <v>0</v>
      </c>
      <c r="L31" s="3">
        <v>946.4</v>
      </c>
      <c r="M31" s="3">
        <v>82.9</v>
      </c>
      <c r="N31" s="3">
        <v>0</v>
      </c>
      <c r="O31" s="3">
        <v>385.2</v>
      </c>
      <c r="P31" s="3">
        <v>91.2</v>
      </c>
      <c r="Q31" s="3">
        <v>0</v>
      </c>
      <c r="R31" s="3">
        <v>700</v>
      </c>
      <c r="S31" s="3">
        <v>100.3</v>
      </c>
      <c r="T31" s="3">
        <v>0</v>
      </c>
      <c r="U31" s="3">
        <v>700</v>
      </c>
      <c r="V31" s="3">
        <v>104.6</v>
      </c>
      <c r="W31" s="3">
        <v>0</v>
      </c>
    </row>
    <row r="32" spans="1:24" ht="49.5" customHeight="1">
      <c r="A32" s="67"/>
      <c r="B32" s="17" t="s">
        <v>30</v>
      </c>
      <c r="C32" s="3">
        <v>100</v>
      </c>
      <c r="D32" s="3">
        <v>0</v>
      </c>
      <c r="E32" s="3">
        <v>0</v>
      </c>
      <c r="F32" s="3">
        <v>50</v>
      </c>
      <c r="G32" s="3">
        <v>0</v>
      </c>
      <c r="H32" s="3">
        <v>0</v>
      </c>
      <c r="I32" s="3">
        <v>100</v>
      </c>
      <c r="J32" s="3">
        <v>0</v>
      </c>
      <c r="K32" s="3">
        <v>0</v>
      </c>
      <c r="L32" s="3">
        <v>100</v>
      </c>
      <c r="M32" s="3">
        <v>0</v>
      </c>
      <c r="N32" s="3">
        <v>0</v>
      </c>
      <c r="O32" s="3"/>
      <c r="P32" s="3"/>
      <c r="Q32" s="3">
        <v>0</v>
      </c>
      <c r="R32" s="3">
        <v>100</v>
      </c>
      <c r="S32" s="3">
        <v>0</v>
      </c>
      <c r="T32" s="3">
        <v>0</v>
      </c>
      <c r="U32" s="3">
        <v>100</v>
      </c>
      <c r="V32" s="3"/>
      <c r="W32" s="3">
        <v>0</v>
      </c>
    </row>
    <row r="33" spans="1:24" ht="50.25" customHeight="1">
      <c r="A33" s="67"/>
      <c r="B33" s="17" t="s">
        <v>31</v>
      </c>
      <c r="C33" s="3">
        <f>687.6-260.4</f>
        <v>427.20000000000005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f>150+751.54683</f>
        <v>901.54683</v>
      </c>
      <c r="J33" s="3">
        <v>0</v>
      </c>
      <c r="K33" s="3">
        <v>0</v>
      </c>
      <c r="L33" s="3">
        <v>200</v>
      </c>
      <c r="M33" s="3">
        <v>0</v>
      </c>
      <c r="N33" s="3">
        <v>0</v>
      </c>
      <c r="O33" s="3">
        <v>400</v>
      </c>
      <c r="P33" s="3"/>
      <c r="Q33" s="3">
        <v>0</v>
      </c>
      <c r="R33" s="3">
        <v>100</v>
      </c>
      <c r="S33" s="3">
        <v>0</v>
      </c>
      <c r="T33" s="3">
        <v>0</v>
      </c>
      <c r="U33" s="3">
        <v>100</v>
      </c>
      <c r="V33" s="3"/>
      <c r="W33" s="3">
        <v>0</v>
      </c>
    </row>
    <row r="34" spans="1:24" ht="48" customHeight="1">
      <c r="A34" s="67"/>
      <c r="B34" s="17" t="s">
        <v>32</v>
      </c>
      <c r="C34" s="3">
        <v>183</v>
      </c>
      <c r="D34" s="3">
        <v>0</v>
      </c>
      <c r="E34" s="3">
        <v>0</v>
      </c>
      <c r="F34" s="3">
        <f>50+145.76</f>
        <v>195.76</v>
      </c>
      <c r="G34" s="3">
        <v>0</v>
      </c>
      <c r="H34" s="3">
        <v>0</v>
      </c>
      <c r="I34" s="3">
        <v>150</v>
      </c>
      <c r="J34" s="3">
        <v>0</v>
      </c>
      <c r="K34" s="3">
        <v>0</v>
      </c>
      <c r="L34" s="3">
        <v>150</v>
      </c>
      <c r="M34" s="3">
        <v>0</v>
      </c>
      <c r="N34" s="3">
        <v>0</v>
      </c>
      <c r="O34" s="3">
        <v>100</v>
      </c>
      <c r="P34" s="3"/>
      <c r="Q34" s="3">
        <v>0</v>
      </c>
      <c r="R34" s="3">
        <v>100</v>
      </c>
      <c r="S34" s="3">
        <v>0</v>
      </c>
      <c r="T34" s="3">
        <v>0</v>
      </c>
      <c r="U34" s="3">
        <v>100</v>
      </c>
      <c r="V34" s="3"/>
      <c r="W34" s="3">
        <v>0</v>
      </c>
    </row>
    <row r="35" spans="1:24" ht="36.75" customHeight="1">
      <c r="A35" s="68"/>
      <c r="B35" s="17" t="s">
        <v>94</v>
      </c>
      <c r="C35" s="3"/>
      <c r="D35" s="3"/>
      <c r="E35" s="3"/>
      <c r="F35" s="3"/>
      <c r="G35" s="3"/>
      <c r="H35" s="3"/>
      <c r="I35" s="3">
        <v>520.02</v>
      </c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</row>
    <row r="36" spans="1:24" ht="127.5" customHeight="1">
      <c r="A36" s="50" t="s">
        <v>11</v>
      </c>
      <c r="B36" s="15" t="s">
        <v>12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/>
      <c r="J36" s="2">
        <v>0</v>
      </c>
      <c r="K36" s="2">
        <v>0</v>
      </c>
      <c r="L36" s="2"/>
      <c r="M36" s="2">
        <v>0</v>
      </c>
      <c r="N36" s="2">
        <v>0</v>
      </c>
      <c r="O36" s="2"/>
      <c r="P36" s="2"/>
      <c r="Q36" s="2">
        <v>0</v>
      </c>
      <c r="R36" s="2"/>
      <c r="S36" s="2">
        <v>0</v>
      </c>
      <c r="T36" s="2">
        <v>0</v>
      </c>
      <c r="U36" s="2"/>
      <c r="V36" s="2"/>
      <c r="W36" s="2">
        <v>0</v>
      </c>
      <c r="X36" s="38" t="s">
        <v>26</v>
      </c>
    </row>
    <row r="37" spans="1:24" ht="80.25" customHeight="1">
      <c r="A37" s="66" t="s">
        <v>13</v>
      </c>
      <c r="B37" s="15" t="s">
        <v>14</v>
      </c>
      <c r="C37" s="2">
        <v>0</v>
      </c>
      <c r="D37" s="2">
        <v>0</v>
      </c>
      <c r="E37" s="2">
        <v>0</v>
      </c>
      <c r="F37" s="40">
        <f>F38+F39</f>
        <v>266.28899999999999</v>
      </c>
      <c r="G37" s="2">
        <f t="shared" ref="G37:H37" si="4">G38+G39</f>
        <v>0</v>
      </c>
      <c r="H37" s="40">
        <f t="shared" si="4"/>
        <v>155.91399999999999</v>
      </c>
      <c r="I37" s="2"/>
      <c r="J37" s="2">
        <v>0</v>
      </c>
      <c r="K37" s="2">
        <v>0</v>
      </c>
      <c r="L37" s="2"/>
      <c r="M37" s="2">
        <v>0</v>
      </c>
      <c r="N37" s="2">
        <v>0</v>
      </c>
      <c r="O37" s="2">
        <v>0</v>
      </c>
      <c r="P37" s="2"/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38" t="s">
        <v>27</v>
      </c>
    </row>
    <row r="38" spans="1:24" ht="69.75" customHeight="1">
      <c r="A38" s="67"/>
      <c r="B38" s="15" t="s">
        <v>91</v>
      </c>
      <c r="C38" s="3"/>
      <c r="D38" s="3"/>
      <c r="E38" s="3"/>
      <c r="F38" s="39">
        <v>17.324000000000002</v>
      </c>
      <c r="G38" s="3"/>
      <c r="H38" s="39">
        <v>155.91399999999999</v>
      </c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</row>
    <row r="39" spans="1:24" ht="69.75" customHeight="1">
      <c r="A39" s="68"/>
      <c r="B39" s="16" t="s">
        <v>121</v>
      </c>
      <c r="C39" s="3"/>
      <c r="D39" s="3"/>
      <c r="E39" s="3"/>
      <c r="F39" s="39">
        <v>248.965</v>
      </c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</row>
    <row r="40" spans="1:24" ht="15.75">
      <c r="A40" s="50"/>
      <c r="B40" s="15" t="s">
        <v>15</v>
      </c>
      <c r="C40" s="2">
        <f t="shared" ref="C40:L40" si="5">C5+C30+C36+C37</f>
        <v>2141.6999999999998</v>
      </c>
      <c r="D40" s="2">
        <f t="shared" si="5"/>
        <v>45.2</v>
      </c>
      <c r="E40" s="2">
        <f t="shared" si="5"/>
        <v>2223.1</v>
      </c>
      <c r="F40" s="2">
        <f t="shared" si="5"/>
        <v>1771.827</v>
      </c>
      <c r="G40" s="2">
        <f t="shared" si="5"/>
        <v>68.8</v>
      </c>
      <c r="H40" s="2">
        <f t="shared" si="5"/>
        <v>1460.4069999999999</v>
      </c>
      <c r="I40" s="2">
        <f t="shared" si="5"/>
        <v>2506.2168300000003</v>
      </c>
      <c r="J40" s="2">
        <f t="shared" si="5"/>
        <v>75.400000000000006</v>
      </c>
      <c r="K40" s="2">
        <f t="shared" si="5"/>
        <v>1032.1500000000001</v>
      </c>
      <c r="L40" s="2">
        <f t="shared" si="5"/>
        <v>1851.163</v>
      </c>
      <c r="M40" s="2">
        <f t="shared" ref="M40:N40" si="6">M5+M30+M36+M37</f>
        <v>82.9</v>
      </c>
      <c r="N40" s="2">
        <f t="shared" si="6"/>
        <v>1546.876</v>
      </c>
      <c r="O40" s="2">
        <f>O5+O30+O36+O37</f>
        <v>1986.6811499999999</v>
      </c>
      <c r="P40" s="2">
        <f t="shared" ref="P40:W40" si="7">P5+P30+P36+P37</f>
        <v>91.2</v>
      </c>
      <c r="Q40" s="2">
        <f t="shared" si="7"/>
        <v>716.1</v>
      </c>
      <c r="R40" s="2">
        <f t="shared" si="7"/>
        <v>1570.5</v>
      </c>
      <c r="S40" s="2">
        <f t="shared" si="7"/>
        <v>100.3</v>
      </c>
      <c r="T40" s="2">
        <f t="shared" si="7"/>
        <v>0</v>
      </c>
      <c r="U40" s="2">
        <f t="shared" si="7"/>
        <v>1580.9</v>
      </c>
      <c r="V40" s="2">
        <f t="shared" si="7"/>
        <v>104.6</v>
      </c>
      <c r="W40" s="2">
        <f t="shared" si="7"/>
        <v>0</v>
      </c>
    </row>
  </sheetData>
  <mergeCells count="14">
    <mergeCell ref="A1:W1"/>
    <mergeCell ref="A37:A39"/>
    <mergeCell ref="I3:K3"/>
    <mergeCell ref="F3:H3"/>
    <mergeCell ref="C3:E3"/>
    <mergeCell ref="B2:B4"/>
    <mergeCell ref="A2:A4"/>
    <mergeCell ref="A30:A35"/>
    <mergeCell ref="L3:N3"/>
    <mergeCell ref="O3:Q3"/>
    <mergeCell ref="U3:W3"/>
    <mergeCell ref="C2:W2"/>
    <mergeCell ref="A5:A19"/>
    <mergeCell ref="R3:T3"/>
  </mergeCells>
  <pageMargins left="0.39370078740157483" right="0.23622047244094491" top="0.54" bottom="0.65" header="0.62" footer="0.31496062992125984"/>
  <pageSetup paperSize="9" scale="52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56"/>
  <sheetViews>
    <sheetView zoomScale="85" zoomScaleNormal="85" workbookViewId="0">
      <pane ySplit="2070" activePane="bottomLeft"/>
      <selection activeCell="L4" sqref="L1:M1048576"/>
      <selection pane="bottomLeft" activeCell="Q56" sqref="A1:Q56"/>
    </sheetView>
  </sheetViews>
  <sheetFormatPr defaultColWidth="9.140625" defaultRowHeight="18.75"/>
  <cols>
    <col min="1" max="1" width="3.85546875" style="4" customWidth="1"/>
    <col min="2" max="2" width="38.5703125" style="4" customWidth="1"/>
    <col min="3" max="3" width="10.7109375" style="4" customWidth="1"/>
    <col min="4" max="4" width="7.85546875" style="4" customWidth="1"/>
    <col min="5" max="7" width="12.140625" style="4" customWidth="1"/>
    <col min="8" max="9" width="13.5703125" style="4" customWidth="1"/>
    <col min="10" max="10" width="12.28515625" style="13" customWidth="1"/>
    <col min="11" max="11" width="12.140625" style="14" customWidth="1"/>
    <col min="12" max="12" width="11.28515625" style="4" customWidth="1"/>
    <col min="13" max="13" width="12.5703125" style="4" customWidth="1"/>
    <col min="14" max="14" width="11.28515625" style="4" customWidth="1"/>
    <col min="15" max="15" width="7.85546875" style="4" customWidth="1"/>
    <col min="16" max="16" width="11" style="4" customWidth="1"/>
    <col min="17" max="17" width="7.85546875" style="4" customWidth="1"/>
    <col min="18" max="18" width="6.140625" style="13" customWidth="1"/>
    <col min="19" max="19" width="5" style="14" customWidth="1"/>
    <col min="20" max="20" width="9.140625" style="4"/>
    <col min="21" max="21" width="9.140625" style="64"/>
    <col min="22" max="16384" width="9.140625" style="4"/>
  </cols>
  <sheetData>
    <row r="1" spans="1:21" ht="60" customHeight="1">
      <c r="A1" s="65" t="s">
        <v>114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</row>
    <row r="2" spans="1:21" ht="15.75" customHeight="1">
      <c r="A2" s="69" t="s">
        <v>22</v>
      </c>
      <c r="B2" s="70" t="s">
        <v>21</v>
      </c>
      <c r="C2" s="71" t="s">
        <v>0</v>
      </c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3"/>
    </row>
    <row r="3" spans="1:21">
      <c r="A3" s="69"/>
      <c r="B3" s="70"/>
      <c r="C3" s="69" t="s">
        <v>17</v>
      </c>
      <c r="D3" s="69"/>
      <c r="E3" s="69"/>
      <c r="F3" s="69" t="s">
        <v>16</v>
      </c>
      <c r="G3" s="69"/>
      <c r="H3" s="69" t="s">
        <v>18</v>
      </c>
      <c r="I3" s="69"/>
      <c r="J3" s="69" t="s">
        <v>76</v>
      </c>
      <c r="K3" s="69"/>
      <c r="L3" s="69" t="s">
        <v>77</v>
      </c>
      <c r="M3" s="69"/>
      <c r="N3" s="69" t="s">
        <v>78</v>
      </c>
      <c r="O3" s="69"/>
      <c r="P3" s="69" t="s">
        <v>79</v>
      </c>
      <c r="Q3" s="69"/>
    </row>
    <row r="4" spans="1:21">
      <c r="A4" s="69"/>
      <c r="B4" s="70"/>
      <c r="C4" s="49" t="s">
        <v>19</v>
      </c>
      <c r="D4" s="49" t="s">
        <v>23</v>
      </c>
      <c r="E4" s="49" t="s">
        <v>20</v>
      </c>
      <c r="F4" s="49" t="s">
        <v>19</v>
      </c>
      <c r="G4" s="49" t="s">
        <v>20</v>
      </c>
      <c r="H4" s="49" t="s">
        <v>19</v>
      </c>
      <c r="I4" s="49" t="s">
        <v>20</v>
      </c>
      <c r="J4" s="49" t="s">
        <v>19</v>
      </c>
      <c r="K4" s="49" t="s">
        <v>20</v>
      </c>
      <c r="L4" s="63" t="s">
        <v>19</v>
      </c>
      <c r="M4" s="63" t="s">
        <v>20</v>
      </c>
      <c r="N4" s="49" t="s">
        <v>19</v>
      </c>
      <c r="O4" s="49" t="s">
        <v>20</v>
      </c>
      <c r="P4" s="49" t="s">
        <v>19</v>
      </c>
      <c r="Q4" s="49" t="s">
        <v>20</v>
      </c>
    </row>
    <row r="5" spans="1:21" ht="144" customHeight="1">
      <c r="A5" s="66" t="s">
        <v>1</v>
      </c>
      <c r="B5" s="15" t="s">
        <v>33</v>
      </c>
      <c r="C5" s="2">
        <f>SUM(C6:C7)</f>
        <v>1739.2</v>
      </c>
      <c r="D5" s="2">
        <f>SUM(D6:D7)</f>
        <v>0</v>
      </c>
      <c r="E5" s="2">
        <f>SUM(E6:E7)</f>
        <v>0</v>
      </c>
      <c r="F5" s="2">
        <f>F6+F7</f>
        <v>779.6</v>
      </c>
      <c r="G5" s="2">
        <f>G6+G7</f>
        <v>0</v>
      </c>
      <c r="H5" s="2">
        <f>208.6+470.2</f>
        <v>678.8</v>
      </c>
      <c r="I5" s="2">
        <f>SUM(I6:I6)</f>
        <v>0</v>
      </c>
      <c r="J5" s="2">
        <f>343.9+599.8</f>
        <v>943.69999999999993</v>
      </c>
      <c r="K5" s="2">
        <f>SUM(K6:K6)</f>
        <v>0</v>
      </c>
      <c r="L5" s="2">
        <f>448.941+812.09631</f>
        <v>1261.0373099999999</v>
      </c>
      <c r="M5" s="2">
        <f>SUM(M6:M6)</f>
        <v>0</v>
      </c>
      <c r="N5" s="2">
        <f>280+585</f>
        <v>865</v>
      </c>
      <c r="O5" s="2">
        <f>SUM(O6:O6)</f>
        <v>0</v>
      </c>
      <c r="P5" s="2">
        <f>280+585</f>
        <v>865</v>
      </c>
      <c r="Q5" s="2">
        <f>SUM(Q6:Q6)</f>
        <v>0</v>
      </c>
      <c r="R5" s="21" t="s">
        <v>63</v>
      </c>
      <c r="S5" s="14">
        <v>351</v>
      </c>
      <c r="U5" s="64">
        <v>31.32</v>
      </c>
    </row>
    <row r="6" spans="1:21" ht="17.25" customHeight="1">
      <c r="A6" s="67"/>
      <c r="B6" s="16" t="s">
        <v>34</v>
      </c>
      <c r="C6" s="3">
        <v>20.2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>
        <v>0</v>
      </c>
      <c r="Q6" s="3">
        <v>0</v>
      </c>
      <c r="R6" s="13" t="s">
        <v>41</v>
      </c>
    </row>
    <row r="7" spans="1:21" ht="48.75" customHeight="1">
      <c r="A7" s="68"/>
      <c r="B7" s="16" t="s">
        <v>62</v>
      </c>
      <c r="C7" s="3">
        <v>1719</v>
      </c>
      <c r="D7" s="3">
        <v>0</v>
      </c>
      <c r="E7" s="3">
        <v>0</v>
      </c>
      <c r="F7" s="3">
        <v>779.6</v>
      </c>
      <c r="G7" s="3">
        <v>0</v>
      </c>
      <c r="H7" s="3">
        <v>0</v>
      </c>
      <c r="I7" s="3">
        <v>0</v>
      </c>
      <c r="J7" s="3">
        <v>343.9</v>
      </c>
      <c r="K7" s="3">
        <v>0</v>
      </c>
      <c r="L7" s="3">
        <v>1261</v>
      </c>
      <c r="M7" s="3">
        <v>0</v>
      </c>
      <c r="N7" s="3">
        <v>0</v>
      </c>
      <c r="O7" s="3">
        <v>0</v>
      </c>
      <c r="P7" s="3">
        <v>0</v>
      </c>
      <c r="Q7" s="3">
        <v>0</v>
      </c>
      <c r="R7" s="13" t="s">
        <v>41</v>
      </c>
    </row>
    <row r="8" spans="1:21" ht="96" customHeight="1">
      <c r="A8" s="74" t="s">
        <v>8</v>
      </c>
      <c r="B8" s="15" t="s">
        <v>35</v>
      </c>
      <c r="C8" s="2">
        <f>SUM(C9:C10)</f>
        <v>135.1</v>
      </c>
      <c r="D8" s="2">
        <f t="shared" ref="D8:E8" si="0">SUM(D9:D10)</f>
        <v>0</v>
      </c>
      <c r="E8" s="2">
        <f t="shared" si="0"/>
        <v>0</v>
      </c>
      <c r="F8" s="2">
        <f>F9+F10</f>
        <v>30</v>
      </c>
      <c r="G8" s="2">
        <f>G9+G10</f>
        <v>0</v>
      </c>
      <c r="H8" s="2">
        <v>6</v>
      </c>
      <c r="I8" s="2">
        <f t="shared" ref="I8" si="1">SUM(I9:I10)</f>
        <v>0</v>
      </c>
      <c r="J8" s="2">
        <v>0</v>
      </c>
      <c r="K8" s="2">
        <f t="shared" ref="K8" si="2">SUM(K9:K10)</f>
        <v>0</v>
      </c>
      <c r="L8" s="2">
        <v>0</v>
      </c>
      <c r="M8" s="2">
        <f t="shared" ref="M8" si="3">SUM(M9:M10)</f>
        <v>0</v>
      </c>
      <c r="N8" s="2">
        <v>0</v>
      </c>
      <c r="O8" s="2">
        <f t="shared" ref="O8:P8" si="4">SUM(O9:O10)</f>
        <v>0</v>
      </c>
      <c r="P8" s="2">
        <f t="shared" si="4"/>
        <v>0</v>
      </c>
      <c r="Q8" s="2">
        <f t="shared" ref="Q8" si="5">SUM(Q9:Q10)</f>
        <v>0</v>
      </c>
      <c r="R8" s="13" t="s">
        <v>42</v>
      </c>
      <c r="S8" s="14">
        <v>352</v>
      </c>
    </row>
    <row r="9" spans="1:21" ht="33.75" customHeight="1">
      <c r="A9" s="74"/>
      <c r="B9" s="16" t="s">
        <v>36</v>
      </c>
      <c r="C9" s="3">
        <v>129.6</v>
      </c>
      <c r="D9" s="3">
        <v>0</v>
      </c>
      <c r="E9" s="3">
        <v>0</v>
      </c>
      <c r="F9" s="3">
        <v>30</v>
      </c>
      <c r="G9" s="3">
        <v>0</v>
      </c>
      <c r="H9" s="3">
        <v>0</v>
      </c>
      <c r="I9" s="3">
        <v>0</v>
      </c>
      <c r="J9" s="3"/>
      <c r="K9" s="3">
        <v>0</v>
      </c>
      <c r="L9" s="3"/>
      <c r="M9" s="3">
        <v>0</v>
      </c>
      <c r="N9" s="3"/>
      <c r="O9" s="3">
        <v>0</v>
      </c>
      <c r="P9" s="3"/>
      <c r="Q9" s="3">
        <v>0</v>
      </c>
    </row>
    <row r="10" spans="1:21" ht="18.75" customHeight="1">
      <c r="A10" s="74"/>
      <c r="B10" s="17" t="s">
        <v>37</v>
      </c>
      <c r="C10" s="3">
        <v>5.5</v>
      </c>
      <c r="D10" s="3">
        <v>0</v>
      </c>
      <c r="E10" s="3">
        <v>0</v>
      </c>
      <c r="F10" s="3">
        <v>0</v>
      </c>
      <c r="G10" s="3">
        <v>0</v>
      </c>
      <c r="H10" s="3">
        <v>6</v>
      </c>
      <c r="I10" s="3">
        <v>0</v>
      </c>
      <c r="J10" s="3"/>
      <c r="K10" s="3">
        <v>0</v>
      </c>
      <c r="L10" s="3"/>
      <c r="M10" s="3">
        <v>0</v>
      </c>
      <c r="N10" s="3"/>
      <c r="O10" s="3">
        <v>0</v>
      </c>
      <c r="P10" s="3"/>
      <c r="Q10" s="3">
        <v>0</v>
      </c>
    </row>
    <row r="11" spans="1:21" ht="111.75" customHeight="1">
      <c r="A11" s="66" t="s">
        <v>11</v>
      </c>
      <c r="B11" s="15" t="s">
        <v>38</v>
      </c>
      <c r="C11" s="2">
        <f>C12+C13</f>
        <v>3729.2000000000003</v>
      </c>
      <c r="D11" s="2">
        <v>0</v>
      </c>
      <c r="E11" s="2">
        <v>0</v>
      </c>
      <c r="F11" s="2">
        <v>173</v>
      </c>
      <c r="G11" s="2">
        <f>G12+G13+G14</f>
        <v>615.9</v>
      </c>
      <c r="H11" s="2">
        <v>11.3</v>
      </c>
      <c r="I11" s="2">
        <v>214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13" t="s">
        <v>41</v>
      </c>
      <c r="S11" s="14">
        <v>353</v>
      </c>
    </row>
    <row r="12" spans="1:21" ht="18" customHeight="1">
      <c r="A12" s="67"/>
      <c r="B12" s="16" t="s">
        <v>39</v>
      </c>
      <c r="C12" s="3">
        <f>2842.3+504.1</f>
        <v>3346.4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</row>
    <row r="13" spans="1:21" ht="82.5" customHeight="1">
      <c r="A13" s="68"/>
      <c r="B13" s="16" t="s">
        <v>40</v>
      </c>
      <c r="C13" s="3">
        <v>382.8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</row>
    <row r="14" spans="1:21" ht="82.5" customHeight="1">
      <c r="A14" s="48"/>
      <c r="B14" s="16" t="s">
        <v>103</v>
      </c>
      <c r="C14" s="3"/>
      <c r="D14" s="3"/>
      <c r="E14" s="3"/>
      <c r="F14" s="3">
        <f>32.5+25.5</f>
        <v>58</v>
      </c>
      <c r="G14" s="3">
        <v>615.9</v>
      </c>
      <c r="H14" s="3"/>
      <c r="I14" s="3"/>
      <c r="J14" s="3"/>
      <c r="K14" s="3"/>
      <c r="L14" s="3"/>
      <c r="M14" s="3"/>
      <c r="N14" s="3"/>
      <c r="O14" s="3"/>
      <c r="P14" s="3"/>
      <c r="Q14" s="3"/>
      <c r="S14" s="14">
        <v>7088</v>
      </c>
    </row>
    <row r="15" spans="1:21" ht="66" customHeight="1">
      <c r="A15" s="47"/>
      <c r="B15" s="16" t="s">
        <v>104</v>
      </c>
      <c r="C15" s="3"/>
      <c r="D15" s="3"/>
      <c r="E15" s="3"/>
      <c r="F15" s="3"/>
      <c r="G15" s="3"/>
      <c r="H15" s="3">
        <f>3.84+4.7+2.75</f>
        <v>11.29</v>
      </c>
      <c r="I15" s="3">
        <v>213.99</v>
      </c>
      <c r="J15" s="3"/>
      <c r="K15" s="3"/>
      <c r="L15" s="3"/>
      <c r="M15" s="3"/>
      <c r="N15" s="3"/>
      <c r="O15" s="3"/>
      <c r="P15" s="3"/>
      <c r="Q15" s="3"/>
    </row>
    <row r="16" spans="1:21" ht="128.25" customHeight="1">
      <c r="A16" s="66" t="s">
        <v>13</v>
      </c>
      <c r="B16" s="15" t="s">
        <v>43</v>
      </c>
      <c r="C16" s="2">
        <v>750</v>
      </c>
      <c r="D16" s="2">
        <f>D17</f>
        <v>0</v>
      </c>
      <c r="E16" s="2">
        <f>E17</f>
        <v>15000</v>
      </c>
      <c r="F16" s="2">
        <f>F17</f>
        <v>1530.3</v>
      </c>
      <c r="G16" s="2">
        <f>G17</f>
        <v>24726.400000000001</v>
      </c>
      <c r="H16" s="2">
        <f>H17+H18</f>
        <v>1561</v>
      </c>
      <c r="I16" s="2">
        <v>31006.01</v>
      </c>
      <c r="J16" s="2">
        <f>J17+J18+J19+J20</f>
        <v>1728.79</v>
      </c>
      <c r="K16" s="2">
        <f>K17+K19</f>
        <v>34195.86</v>
      </c>
      <c r="L16" s="2">
        <f>L17+L18+L19+L20</f>
        <v>1686.8735300000001</v>
      </c>
      <c r="M16" s="2">
        <f t="shared" ref="M16:Q16" si="6">M17+M18+M19+M20</f>
        <v>39527.863689999998</v>
      </c>
      <c r="N16" s="2">
        <f t="shared" si="6"/>
        <v>0</v>
      </c>
      <c r="O16" s="2">
        <f t="shared" si="6"/>
        <v>0</v>
      </c>
      <c r="P16" s="2">
        <f t="shared" si="6"/>
        <v>0</v>
      </c>
      <c r="Q16" s="2">
        <f t="shared" si="6"/>
        <v>0</v>
      </c>
      <c r="R16" s="13" t="s">
        <v>41</v>
      </c>
      <c r="S16" s="22" t="s">
        <v>89</v>
      </c>
      <c r="T16" s="23"/>
      <c r="U16" s="64">
        <v>14</v>
      </c>
    </row>
    <row r="17" spans="1:20" ht="231" customHeight="1">
      <c r="A17" s="68"/>
      <c r="B17" s="16" t="s">
        <v>184</v>
      </c>
      <c r="C17" s="3">
        <v>750</v>
      </c>
      <c r="D17" s="3">
        <v>0</v>
      </c>
      <c r="E17" s="3">
        <v>15000</v>
      </c>
      <c r="F17" s="3">
        <v>1530.3</v>
      </c>
      <c r="G17" s="3">
        <v>24726.400000000001</v>
      </c>
      <c r="H17" s="3">
        <v>1500</v>
      </c>
      <c r="I17" s="3">
        <v>31006.01</v>
      </c>
      <c r="J17" s="3">
        <v>1322.34</v>
      </c>
      <c r="K17" s="3">
        <f>22124.93+222.26</f>
        <v>22347.19</v>
      </c>
      <c r="L17" s="3">
        <v>0</v>
      </c>
      <c r="M17" s="3">
        <v>22347</v>
      </c>
      <c r="N17" s="3">
        <v>0</v>
      </c>
      <c r="O17" s="3"/>
      <c r="P17" s="3"/>
      <c r="Q17" s="3"/>
      <c r="S17" s="22"/>
      <c r="T17" s="23"/>
    </row>
    <row r="18" spans="1:20" ht="53.25" customHeight="1">
      <c r="A18" s="47"/>
      <c r="B18" s="16" t="s">
        <v>131</v>
      </c>
      <c r="C18" s="3"/>
      <c r="D18" s="3"/>
      <c r="E18" s="3"/>
      <c r="F18" s="3"/>
      <c r="G18" s="3"/>
      <c r="H18" s="3">
        <v>61</v>
      </c>
      <c r="I18" s="3"/>
      <c r="J18" s="3"/>
      <c r="K18" s="45" t="s">
        <v>144</v>
      </c>
      <c r="L18" s="3">
        <v>518.5</v>
      </c>
      <c r="M18" s="3"/>
      <c r="N18" s="3"/>
      <c r="O18" s="3"/>
      <c r="P18" s="3"/>
      <c r="Q18" s="3"/>
      <c r="S18" s="22"/>
      <c r="T18" s="23"/>
    </row>
    <row r="19" spans="1:20" ht="238.15" customHeight="1">
      <c r="A19" s="47"/>
      <c r="B19" s="16" t="s">
        <v>185</v>
      </c>
      <c r="C19" s="3"/>
      <c r="D19" s="3"/>
      <c r="E19" s="3"/>
      <c r="F19" s="3"/>
      <c r="G19" s="3"/>
      <c r="H19" s="3"/>
      <c r="I19" s="3"/>
      <c r="J19" s="3">
        <v>366.45</v>
      </c>
      <c r="K19" s="3">
        <v>11848.67</v>
      </c>
      <c r="L19" s="3">
        <v>454.92567000000003</v>
      </c>
      <c r="M19" s="3">
        <v>17180.863689999998</v>
      </c>
      <c r="N19" s="3"/>
      <c r="O19" s="3"/>
      <c r="P19" s="3"/>
      <c r="Q19" s="3"/>
      <c r="S19" s="22"/>
      <c r="T19" s="23"/>
    </row>
    <row r="20" spans="1:20" ht="64.150000000000006" customHeight="1">
      <c r="A20" s="47"/>
      <c r="B20" s="16" t="s">
        <v>186</v>
      </c>
      <c r="C20" s="3"/>
      <c r="D20" s="3"/>
      <c r="E20" s="3"/>
      <c r="F20" s="3"/>
      <c r="G20" s="3"/>
      <c r="H20" s="3"/>
      <c r="I20" s="3"/>
      <c r="J20" s="3">
        <v>40</v>
      </c>
      <c r="K20" s="45" t="s">
        <v>144</v>
      </c>
      <c r="L20" s="3">
        <v>713.44785999999999</v>
      </c>
      <c r="M20" s="3"/>
      <c r="N20" s="3"/>
      <c r="O20" s="3"/>
      <c r="P20" s="3"/>
      <c r="Q20" s="3"/>
      <c r="S20" s="22"/>
      <c r="T20" s="23"/>
    </row>
    <row r="21" spans="1:20" ht="113.25" customHeight="1">
      <c r="A21" s="66" t="s">
        <v>44</v>
      </c>
      <c r="B21" s="15" t="s">
        <v>45</v>
      </c>
      <c r="C21" s="2">
        <f t="shared" ref="C21:E21" si="7">SUM(C22:C23)</f>
        <v>316.09999999999997</v>
      </c>
      <c r="D21" s="2">
        <f t="shared" si="7"/>
        <v>0</v>
      </c>
      <c r="E21" s="2">
        <f t="shared" si="7"/>
        <v>407.5</v>
      </c>
      <c r="F21" s="2">
        <v>1284.5999999999999</v>
      </c>
      <c r="G21" s="2">
        <v>633.6</v>
      </c>
      <c r="H21" s="2">
        <f>2357.9+68.5</f>
        <v>2426.4</v>
      </c>
      <c r="I21" s="2">
        <v>1358.9</v>
      </c>
      <c r="J21" s="2">
        <v>1464.6</v>
      </c>
      <c r="K21" s="2">
        <f t="shared" ref="K21" si="8">SUM(K22:K23)</f>
        <v>0</v>
      </c>
      <c r="L21" s="2">
        <v>1530</v>
      </c>
      <c r="M21" s="2">
        <f t="shared" ref="M21" si="9">SUM(M22:M23)</f>
        <v>0</v>
      </c>
      <c r="N21" s="2">
        <v>1650</v>
      </c>
      <c r="O21" s="2">
        <f t="shared" ref="O21" si="10">SUM(O22:O23)</f>
        <v>0</v>
      </c>
      <c r="P21" s="2">
        <v>1550</v>
      </c>
      <c r="Q21" s="2">
        <f t="shared" ref="Q21" si="11">SUM(Q22:Q23)</f>
        <v>0</v>
      </c>
      <c r="R21" s="13" t="s">
        <v>54</v>
      </c>
      <c r="S21" s="14">
        <v>601</v>
      </c>
    </row>
    <row r="22" spans="1:20" ht="114" customHeight="1">
      <c r="A22" s="67"/>
      <c r="B22" s="16" t="s">
        <v>99</v>
      </c>
      <c r="C22" s="3">
        <v>56.9</v>
      </c>
      <c r="D22" s="3">
        <v>0</v>
      </c>
      <c r="E22" s="3">
        <v>407.5</v>
      </c>
      <c r="F22" s="3"/>
      <c r="G22" s="3"/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S22" s="14">
        <v>7088</v>
      </c>
    </row>
    <row r="23" spans="1:20" ht="32.25" customHeight="1">
      <c r="A23" s="67"/>
      <c r="B23" s="16" t="s">
        <v>61</v>
      </c>
      <c r="C23" s="3">
        <v>259.2</v>
      </c>
      <c r="D23" s="3">
        <v>0</v>
      </c>
      <c r="E23" s="3">
        <v>0</v>
      </c>
      <c r="F23" s="3"/>
      <c r="G23" s="3">
        <v>0</v>
      </c>
      <c r="H23" s="3"/>
      <c r="I23" s="3">
        <v>0</v>
      </c>
      <c r="J23" s="3"/>
      <c r="K23" s="3">
        <v>0</v>
      </c>
      <c r="L23" s="3"/>
      <c r="M23" s="3">
        <v>0</v>
      </c>
      <c r="N23" s="3"/>
      <c r="O23" s="3">
        <v>0</v>
      </c>
      <c r="P23" s="3"/>
      <c r="Q23" s="3">
        <v>0</v>
      </c>
    </row>
    <row r="24" spans="1:20" ht="117" customHeight="1">
      <c r="A24" s="47"/>
      <c r="B24" s="16" t="s">
        <v>98</v>
      </c>
      <c r="C24" s="3"/>
      <c r="D24" s="3"/>
      <c r="E24" s="3"/>
      <c r="F24" s="3">
        <v>59.4</v>
      </c>
      <c r="G24" s="3">
        <v>633.6</v>
      </c>
      <c r="H24" s="3"/>
      <c r="I24" s="3"/>
      <c r="J24" s="3"/>
      <c r="K24" s="3"/>
      <c r="L24" s="3"/>
      <c r="M24" s="3"/>
      <c r="N24" s="3"/>
      <c r="O24" s="3"/>
      <c r="P24" s="3"/>
      <c r="Q24" s="3"/>
      <c r="S24" s="14">
        <v>7088</v>
      </c>
    </row>
    <row r="25" spans="1:20" ht="66.75" customHeight="1">
      <c r="A25" s="47"/>
      <c r="B25" s="16" t="s">
        <v>101</v>
      </c>
      <c r="C25" s="3"/>
      <c r="D25" s="3"/>
      <c r="E25" s="3"/>
      <c r="F25" s="3"/>
      <c r="G25" s="3"/>
      <c r="H25" s="3">
        <f>4.92+4.97</f>
        <v>9.89</v>
      </c>
      <c r="I25" s="3">
        <f>93.34+94.29</f>
        <v>187.63</v>
      </c>
      <c r="J25" s="3"/>
      <c r="K25" s="3"/>
      <c r="L25" s="3"/>
      <c r="M25" s="3"/>
      <c r="N25" s="3"/>
      <c r="O25" s="3"/>
      <c r="P25" s="3"/>
      <c r="Q25" s="3"/>
    </row>
    <row r="26" spans="1:20" ht="66.75" customHeight="1">
      <c r="A26" s="47"/>
      <c r="B26" s="16" t="s">
        <v>102</v>
      </c>
      <c r="C26" s="3"/>
      <c r="D26" s="3"/>
      <c r="E26" s="3"/>
      <c r="F26" s="3"/>
      <c r="G26" s="3"/>
      <c r="H26" s="3">
        <v>1.57</v>
      </c>
      <c r="I26" s="3">
        <v>29.71</v>
      </c>
      <c r="J26" s="3"/>
      <c r="K26" s="3"/>
      <c r="L26" s="3"/>
      <c r="M26" s="3"/>
      <c r="N26" s="3"/>
      <c r="O26" s="3"/>
      <c r="P26" s="3"/>
      <c r="Q26" s="3"/>
    </row>
    <row r="27" spans="1:20" ht="81" customHeight="1">
      <c r="A27" s="47"/>
      <c r="B27" s="16" t="s">
        <v>107</v>
      </c>
      <c r="C27" s="3"/>
      <c r="D27" s="3"/>
      <c r="E27" s="3"/>
      <c r="F27" s="3"/>
      <c r="G27" s="3"/>
      <c r="H27" s="3">
        <v>57.077599999999997</v>
      </c>
      <c r="I27" s="3">
        <v>1141.5999999999999</v>
      </c>
      <c r="J27" s="3"/>
      <c r="K27" s="3"/>
      <c r="L27" s="3"/>
      <c r="M27" s="3"/>
      <c r="N27" s="3"/>
      <c r="O27" s="3"/>
      <c r="P27" s="3"/>
      <c r="Q27" s="3"/>
    </row>
    <row r="28" spans="1:20" ht="97.5" customHeight="1">
      <c r="A28" s="50" t="s">
        <v>46</v>
      </c>
      <c r="B28" s="15" t="s">
        <v>47</v>
      </c>
      <c r="C28" s="2">
        <v>384</v>
      </c>
      <c r="D28" s="2">
        <v>0</v>
      </c>
      <c r="E28" s="2">
        <v>0</v>
      </c>
      <c r="F28" s="2">
        <v>406</v>
      </c>
      <c r="G28" s="2">
        <v>0</v>
      </c>
      <c r="H28" s="2">
        <v>273.5</v>
      </c>
      <c r="I28" s="2">
        <v>0</v>
      </c>
      <c r="J28" s="2">
        <v>131.69999999999999</v>
      </c>
      <c r="K28" s="2">
        <v>0</v>
      </c>
      <c r="L28" s="2">
        <v>170.541</v>
      </c>
      <c r="M28" s="2">
        <v>0</v>
      </c>
      <c r="N28" s="2">
        <v>200</v>
      </c>
      <c r="O28" s="2">
        <v>0</v>
      </c>
      <c r="P28" s="2">
        <v>200</v>
      </c>
      <c r="Q28" s="2">
        <v>0</v>
      </c>
      <c r="R28" s="13" t="s">
        <v>54</v>
      </c>
      <c r="S28" s="14">
        <v>602</v>
      </c>
    </row>
    <row r="29" spans="1:20" ht="114" customHeight="1">
      <c r="A29" s="50" t="s">
        <v>48</v>
      </c>
      <c r="B29" s="15" t="s">
        <v>49</v>
      </c>
      <c r="C29" s="2">
        <v>112</v>
      </c>
      <c r="D29" s="2">
        <v>0</v>
      </c>
      <c r="E29" s="2">
        <v>0</v>
      </c>
      <c r="F29" s="2">
        <v>190</v>
      </c>
      <c r="G29" s="2">
        <v>0</v>
      </c>
      <c r="H29" s="2">
        <v>129.9</v>
      </c>
      <c r="I29" s="2">
        <v>0</v>
      </c>
      <c r="J29" s="2">
        <v>225</v>
      </c>
      <c r="K29" s="2">
        <v>0</v>
      </c>
      <c r="L29" s="62">
        <v>200</v>
      </c>
      <c r="M29" s="2">
        <v>0</v>
      </c>
      <c r="N29" s="2">
        <v>200</v>
      </c>
      <c r="O29" s="2">
        <v>0</v>
      </c>
      <c r="P29" s="2">
        <v>200</v>
      </c>
      <c r="Q29" s="2">
        <v>0</v>
      </c>
      <c r="R29" s="13" t="s">
        <v>54</v>
      </c>
      <c r="S29" s="14">
        <v>604</v>
      </c>
    </row>
    <row r="30" spans="1:20" ht="96" customHeight="1">
      <c r="A30" s="66" t="s">
        <v>50</v>
      </c>
      <c r="B30" s="15" t="s">
        <v>51</v>
      </c>
      <c r="C30" s="2">
        <v>408.9</v>
      </c>
      <c r="D30" s="2">
        <v>0</v>
      </c>
      <c r="E30" s="2">
        <v>0</v>
      </c>
      <c r="F30" s="2">
        <v>582.29999999999995</v>
      </c>
      <c r="G30" s="2">
        <v>0</v>
      </c>
      <c r="H30" s="2">
        <f>1253.6+34.4</f>
        <v>1288</v>
      </c>
      <c r="I30" s="2">
        <v>651.9</v>
      </c>
      <c r="J30" s="2">
        <v>1393</v>
      </c>
      <c r="K30" s="2">
        <v>192.9</v>
      </c>
      <c r="L30" s="2">
        <f>1082.5+66.316</f>
        <v>1148.816</v>
      </c>
      <c r="M30" s="2">
        <f>SUM(M31:M43)</f>
        <v>1326.8890000000001</v>
      </c>
      <c r="N30" s="2">
        <v>580</v>
      </c>
      <c r="O30" s="2">
        <v>0</v>
      </c>
      <c r="P30" s="2">
        <v>580</v>
      </c>
      <c r="Q30" s="2">
        <v>0</v>
      </c>
      <c r="R30" s="13" t="s">
        <v>54</v>
      </c>
      <c r="S30" s="14">
        <v>605</v>
      </c>
    </row>
    <row r="31" spans="1:20" ht="51" customHeight="1">
      <c r="A31" s="68"/>
      <c r="B31" s="16" t="s">
        <v>100</v>
      </c>
      <c r="C31" s="3"/>
      <c r="D31" s="3"/>
      <c r="E31" s="3"/>
      <c r="F31" s="3"/>
      <c r="G31" s="3"/>
      <c r="H31" s="3">
        <f>2.29+2.44</f>
        <v>4.7300000000000004</v>
      </c>
      <c r="I31" s="3">
        <v>89.52</v>
      </c>
      <c r="J31" s="3"/>
      <c r="K31" s="3"/>
      <c r="L31" s="3"/>
      <c r="M31" s="3"/>
      <c r="N31" s="3"/>
      <c r="O31" s="3"/>
      <c r="P31" s="3"/>
      <c r="Q31" s="3"/>
    </row>
    <row r="32" spans="1:20" ht="65.25" customHeight="1">
      <c r="A32" s="48"/>
      <c r="B32" s="16" t="s">
        <v>105</v>
      </c>
      <c r="C32" s="3"/>
      <c r="D32" s="3"/>
      <c r="E32" s="3"/>
      <c r="F32" s="3"/>
      <c r="G32" s="3"/>
      <c r="H32" s="3">
        <v>29.66</v>
      </c>
      <c r="I32" s="3">
        <v>562.38</v>
      </c>
      <c r="J32" s="3"/>
      <c r="K32" s="3"/>
      <c r="L32" s="3"/>
      <c r="M32" s="3"/>
      <c r="N32" s="3"/>
      <c r="O32" s="3"/>
      <c r="P32" s="3"/>
      <c r="Q32" s="3"/>
      <c r="R32" s="13" t="s">
        <v>54</v>
      </c>
      <c r="S32" s="14">
        <v>7088</v>
      </c>
    </row>
    <row r="33" spans="1:21" ht="65.25" customHeight="1">
      <c r="A33" s="48"/>
      <c r="B33" s="16" t="s">
        <v>134</v>
      </c>
      <c r="C33" s="3"/>
      <c r="D33" s="3"/>
      <c r="E33" s="3"/>
      <c r="F33" s="3"/>
      <c r="G33" s="3"/>
      <c r="H33" s="3"/>
      <c r="I33" s="3"/>
      <c r="J33" s="39">
        <v>1.6666700000000001</v>
      </c>
      <c r="K33" s="3">
        <v>33.332999999999998</v>
      </c>
      <c r="L33" s="3"/>
      <c r="M33" s="3"/>
      <c r="N33" s="3"/>
      <c r="O33" s="3"/>
      <c r="P33" s="3"/>
      <c r="Q33" s="3"/>
    </row>
    <row r="34" spans="1:21" ht="65.25" customHeight="1">
      <c r="A34" s="48"/>
      <c r="B34" s="16" t="s">
        <v>138</v>
      </c>
      <c r="C34" s="3"/>
      <c r="D34" s="3"/>
      <c r="E34" s="3"/>
      <c r="F34" s="3"/>
      <c r="G34" s="3"/>
      <c r="H34" s="3"/>
      <c r="I34" s="3"/>
      <c r="J34" s="39">
        <v>1.6666700000000001</v>
      </c>
      <c r="K34" s="3">
        <v>33.332999999999998</v>
      </c>
      <c r="L34" s="3"/>
      <c r="M34" s="3"/>
      <c r="N34" s="3"/>
      <c r="O34" s="3"/>
      <c r="P34" s="3"/>
      <c r="Q34" s="3"/>
    </row>
    <row r="35" spans="1:21" ht="65.25" customHeight="1">
      <c r="A35" s="48"/>
      <c r="B35" s="16" t="s">
        <v>139</v>
      </c>
      <c r="C35" s="3"/>
      <c r="D35" s="3"/>
      <c r="E35" s="3"/>
      <c r="F35" s="3"/>
      <c r="G35" s="3"/>
      <c r="H35" s="3"/>
      <c r="I35" s="3"/>
      <c r="J35" s="39">
        <v>1.6666700000000001</v>
      </c>
      <c r="K35" s="3">
        <v>33.332999999999998</v>
      </c>
      <c r="L35" s="3"/>
      <c r="M35" s="3"/>
      <c r="N35" s="3"/>
      <c r="O35" s="3"/>
      <c r="P35" s="3"/>
      <c r="Q35" s="3"/>
    </row>
    <row r="36" spans="1:21" ht="65.25" customHeight="1">
      <c r="A36" s="48"/>
      <c r="B36" s="16" t="s">
        <v>135</v>
      </c>
      <c r="C36" s="3"/>
      <c r="D36" s="3"/>
      <c r="E36" s="3"/>
      <c r="F36" s="3"/>
      <c r="G36" s="3"/>
      <c r="H36" s="3"/>
      <c r="I36" s="3"/>
      <c r="J36" s="39">
        <v>4.0069999999999997</v>
      </c>
      <c r="K36" s="3">
        <v>80.537000000000006</v>
      </c>
      <c r="L36" s="3"/>
      <c r="M36" s="3"/>
      <c r="N36" s="3"/>
      <c r="O36" s="3"/>
      <c r="P36" s="3"/>
      <c r="Q36" s="3"/>
    </row>
    <row r="37" spans="1:21" ht="65.25" customHeight="1">
      <c r="A37" s="48"/>
      <c r="B37" s="16" t="s">
        <v>149</v>
      </c>
      <c r="C37" s="3"/>
      <c r="D37" s="3"/>
      <c r="E37" s="3"/>
      <c r="F37" s="3"/>
      <c r="G37" s="3"/>
      <c r="H37" s="3"/>
      <c r="I37" s="3"/>
      <c r="J37" s="39">
        <v>0.62</v>
      </c>
      <c r="K37" s="3">
        <v>12.38</v>
      </c>
      <c r="L37" s="3"/>
      <c r="M37" s="3"/>
      <c r="N37" s="3"/>
      <c r="O37" s="3"/>
      <c r="P37" s="3"/>
      <c r="Q37" s="3"/>
    </row>
    <row r="38" spans="1:21" ht="65.25" customHeight="1">
      <c r="A38" s="48"/>
      <c r="B38" s="16" t="s">
        <v>154</v>
      </c>
      <c r="C38" s="3"/>
      <c r="D38" s="3"/>
      <c r="E38" s="3"/>
      <c r="F38" s="3"/>
      <c r="G38" s="3"/>
      <c r="H38" s="3"/>
      <c r="I38" s="3"/>
      <c r="J38" s="39"/>
      <c r="K38" s="3"/>
      <c r="L38" s="39">
        <v>14.27824</v>
      </c>
      <c r="M38" s="39">
        <v>285.71300000000002</v>
      </c>
      <c r="N38" s="3"/>
      <c r="O38" s="3"/>
      <c r="P38" s="3"/>
      <c r="Q38" s="3"/>
    </row>
    <row r="39" spans="1:21" ht="65.25" customHeight="1">
      <c r="A39" s="48"/>
      <c r="B39" s="16" t="s">
        <v>155</v>
      </c>
      <c r="C39" s="3"/>
      <c r="D39" s="3"/>
      <c r="E39" s="3"/>
      <c r="F39" s="3"/>
      <c r="G39" s="3"/>
      <c r="H39" s="3"/>
      <c r="I39" s="3"/>
      <c r="J39" s="39"/>
      <c r="K39" s="3"/>
      <c r="L39" s="39">
        <v>14.27824</v>
      </c>
      <c r="M39" s="39">
        <v>285.71300000000002</v>
      </c>
      <c r="N39" s="3"/>
      <c r="O39" s="3"/>
      <c r="P39" s="3"/>
      <c r="Q39" s="3"/>
    </row>
    <row r="40" spans="1:21" ht="65.25" customHeight="1">
      <c r="A40" s="48"/>
      <c r="B40" s="16" t="s">
        <v>156</v>
      </c>
      <c r="C40" s="3"/>
      <c r="D40" s="3"/>
      <c r="E40" s="3"/>
      <c r="F40" s="3"/>
      <c r="G40" s="3"/>
      <c r="H40" s="3"/>
      <c r="I40" s="3"/>
      <c r="J40" s="39"/>
      <c r="K40" s="3"/>
      <c r="L40" s="39">
        <v>14.27824</v>
      </c>
      <c r="M40" s="39">
        <v>285.71300000000002</v>
      </c>
      <c r="N40" s="3"/>
      <c r="O40" s="3"/>
      <c r="P40" s="3"/>
      <c r="Q40" s="3"/>
    </row>
    <row r="41" spans="1:21" ht="50.25" customHeight="1">
      <c r="A41" s="48"/>
      <c r="B41" s="16" t="s">
        <v>153</v>
      </c>
      <c r="C41" s="3"/>
      <c r="D41" s="3"/>
      <c r="E41" s="3"/>
      <c r="F41" s="3"/>
      <c r="G41" s="3"/>
      <c r="H41" s="3"/>
      <c r="I41" s="3"/>
      <c r="J41" s="39"/>
      <c r="K41" s="3"/>
      <c r="L41" s="39">
        <v>14.27824</v>
      </c>
      <c r="M41" s="39">
        <v>285.71300000000002</v>
      </c>
      <c r="N41" s="3"/>
      <c r="O41" s="3"/>
      <c r="P41" s="3"/>
      <c r="Q41" s="3"/>
    </row>
    <row r="42" spans="1:21" ht="51" customHeight="1">
      <c r="A42" s="48"/>
      <c r="B42" s="16" t="s">
        <v>157</v>
      </c>
      <c r="C42" s="3"/>
      <c r="D42" s="3"/>
      <c r="E42" s="3"/>
      <c r="F42" s="3"/>
      <c r="G42" s="3"/>
      <c r="H42" s="3"/>
      <c r="I42" s="3"/>
      <c r="J42" s="39"/>
      <c r="K42" s="3"/>
      <c r="L42" s="39">
        <v>4.5640000000000001</v>
      </c>
      <c r="M42" s="39">
        <v>91.271000000000001</v>
      </c>
      <c r="N42" s="3"/>
      <c r="O42" s="3"/>
      <c r="P42" s="3"/>
      <c r="Q42" s="3"/>
    </row>
    <row r="43" spans="1:21" ht="50.25" customHeight="1">
      <c r="A43" s="48"/>
      <c r="B43" s="16" t="s">
        <v>158</v>
      </c>
      <c r="C43" s="3"/>
      <c r="D43" s="3"/>
      <c r="E43" s="3"/>
      <c r="F43" s="3"/>
      <c r="G43" s="3"/>
      <c r="H43" s="3"/>
      <c r="I43" s="3"/>
      <c r="J43" s="39"/>
      <c r="K43" s="3"/>
      <c r="L43" s="39">
        <v>4.6390000000000002</v>
      </c>
      <c r="M43" s="39">
        <v>92.766000000000005</v>
      </c>
      <c r="N43" s="3"/>
      <c r="O43" s="3"/>
      <c r="P43" s="3"/>
      <c r="Q43" s="3"/>
    </row>
    <row r="44" spans="1:21" ht="94.5" customHeight="1">
      <c r="A44" s="50" t="s">
        <v>52</v>
      </c>
      <c r="B44" s="15" t="s">
        <v>53</v>
      </c>
      <c r="C44" s="2">
        <v>0</v>
      </c>
      <c r="D44" s="2">
        <v>0</v>
      </c>
      <c r="E44" s="2">
        <v>0</v>
      </c>
      <c r="F44" s="2"/>
      <c r="G44" s="2">
        <v>0</v>
      </c>
      <c r="H44" s="2"/>
      <c r="I44" s="2">
        <v>0</v>
      </c>
      <c r="J44" s="2"/>
      <c r="K44" s="2">
        <v>0</v>
      </c>
      <c r="L44" s="2"/>
      <c r="M44" s="2">
        <v>0</v>
      </c>
      <c r="N44" s="2"/>
      <c r="O44" s="2">
        <v>0</v>
      </c>
      <c r="P44" s="2"/>
      <c r="Q44" s="2">
        <v>0</v>
      </c>
      <c r="R44" s="13" t="s">
        <v>54</v>
      </c>
      <c r="S44" s="14">
        <v>606</v>
      </c>
    </row>
    <row r="45" spans="1:21" ht="126.75" customHeight="1">
      <c r="A45" s="50" t="s">
        <v>55</v>
      </c>
      <c r="B45" s="15" t="s">
        <v>56</v>
      </c>
      <c r="C45" s="2">
        <v>37.700000000000003</v>
      </c>
      <c r="D45" s="2">
        <v>0</v>
      </c>
      <c r="E45" s="2">
        <v>0</v>
      </c>
      <c r="F45" s="2">
        <v>284.10000000000002</v>
      </c>
      <c r="G45" s="2">
        <v>0</v>
      </c>
      <c r="H45" s="2">
        <v>294</v>
      </c>
      <c r="I45" s="2">
        <v>0</v>
      </c>
      <c r="J45" s="2">
        <v>386.5</v>
      </c>
      <c r="K45" s="2">
        <v>0</v>
      </c>
      <c r="L45" s="2">
        <v>470</v>
      </c>
      <c r="M45" s="2">
        <v>0</v>
      </c>
      <c r="N45" s="2">
        <v>400</v>
      </c>
      <c r="O45" s="2">
        <v>0</v>
      </c>
      <c r="P45" s="2">
        <v>400</v>
      </c>
      <c r="Q45" s="2">
        <v>0</v>
      </c>
      <c r="R45" s="13" t="s">
        <v>54</v>
      </c>
      <c r="S45" s="14">
        <v>603</v>
      </c>
    </row>
    <row r="46" spans="1:21" ht="95.25" customHeight="1">
      <c r="A46" s="50" t="s">
        <v>57</v>
      </c>
      <c r="B46" s="15" t="s">
        <v>58</v>
      </c>
      <c r="C46" s="2">
        <v>39.700000000000003</v>
      </c>
      <c r="D46" s="2">
        <v>0</v>
      </c>
      <c r="E46" s="2">
        <v>0</v>
      </c>
      <c r="F46" s="2">
        <v>199.3</v>
      </c>
      <c r="G46" s="2">
        <v>0</v>
      </c>
      <c r="H46" s="2">
        <v>104.7</v>
      </c>
      <c r="I46" s="2">
        <v>0</v>
      </c>
      <c r="J46" s="2">
        <v>100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13" t="s">
        <v>41</v>
      </c>
      <c r="S46" s="14">
        <v>354</v>
      </c>
    </row>
    <row r="47" spans="1:21" ht="96" customHeight="1">
      <c r="A47" s="50" t="s">
        <v>59</v>
      </c>
      <c r="B47" s="15" t="s">
        <v>60</v>
      </c>
      <c r="C47" s="2">
        <v>629.6</v>
      </c>
      <c r="D47" s="2">
        <v>0</v>
      </c>
      <c r="E47" s="2">
        <v>0</v>
      </c>
      <c r="F47" s="2">
        <v>0</v>
      </c>
      <c r="G47" s="2">
        <v>0</v>
      </c>
      <c r="H47" s="2">
        <v>376.2</v>
      </c>
      <c r="I47" s="2">
        <v>0</v>
      </c>
      <c r="J47" s="2">
        <v>0</v>
      </c>
      <c r="K47" s="2">
        <v>0</v>
      </c>
      <c r="L47" s="2">
        <v>333.23200000000003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13" t="s">
        <v>42</v>
      </c>
      <c r="S47" s="14">
        <v>9601</v>
      </c>
      <c r="U47" s="64">
        <v>31</v>
      </c>
    </row>
    <row r="48" spans="1:21" ht="96" customHeight="1">
      <c r="A48" s="50" t="s">
        <v>83</v>
      </c>
      <c r="B48" s="15" t="s">
        <v>84</v>
      </c>
      <c r="C48" s="2">
        <v>225.5</v>
      </c>
      <c r="D48" s="2"/>
      <c r="E48" s="2"/>
      <c r="F48" s="2">
        <v>437.3</v>
      </c>
      <c r="G48" s="2"/>
      <c r="H48" s="2">
        <f>H49+H50</f>
        <v>364.9</v>
      </c>
      <c r="I48" s="2"/>
      <c r="J48" s="2">
        <v>414.3</v>
      </c>
      <c r="K48" s="2"/>
      <c r="L48" s="2">
        <v>314.75832000000003</v>
      </c>
      <c r="M48" s="2"/>
      <c r="N48" s="2">
        <v>420</v>
      </c>
      <c r="O48" s="2"/>
      <c r="P48" s="2">
        <v>420</v>
      </c>
      <c r="Q48" s="2"/>
      <c r="R48" s="13" t="s">
        <v>42</v>
      </c>
      <c r="S48" s="14">
        <v>350</v>
      </c>
      <c r="U48" s="64">
        <v>31</v>
      </c>
    </row>
    <row r="49" spans="1:19" ht="36" customHeight="1">
      <c r="A49" s="41"/>
      <c r="B49" s="16" t="s">
        <v>125</v>
      </c>
      <c r="C49" s="3"/>
      <c r="D49" s="3"/>
      <c r="E49" s="3"/>
      <c r="F49" s="3"/>
      <c r="G49" s="3"/>
      <c r="H49" s="3">
        <v>295</v>
      </c>
      <c r="I49" s="3"/>
      <c r="J49" s="3">
        <v>319.2</v>
      </c>
      <c r="K49" s="3"/>
      <c r="L49" s="3">
        <v>314.75832000000003</v>
      </c>
      <c r="M49" s="3"/>
      <c r="N49" s="3"/>
      <c r="O49" s="3"/>
      <c r="P49" s="3"/>
      <c r="Q49" s="3"/>
    </row>
    <row r="50" spans="1:19" ht="36" customHeight="1">
      <c r="A50" s="41"/>
      <c r="B50" s="16" t="s">
        <v>126</v>
      </c>
      <c r="C50" s="3"/>
      <c r="D50" s="3"/>
      <c r="E50" s="3"/>
      <c r="F50" s="3"/>
      <c r="G50" s="3"/>
      <c r="H50" s="3">
        <v>69.900000000000006</v>
      </c>
      <c r="I50" s="3"/>
      <c r="J50" s="3"/>
      <c r="K50" s="3"/>
      <c r="L50" s="3"/>
      <c r="M50" s="3"/>
      <c r="N50" s="3"/>
      <c r="O50" s="3"/>
      <c r="P50" s="3"/>
      <c r="Q50" s="3"/>
    </row>
    <row r="51" spans="1:19" ht="115.5" customHeight="1">
      <c r="A51" s="66" t="s">
        <v>97</v>
      </c>
      <c r="B51" s="26" t="s">
        <v>95</v>
      </c>
      <c r="C51" s="2" t="s">
        <v>96</v>
      </c>
      <c r="D51" s="2" t="s">
        <v>96</v>
      </c>
      <c r="E51" s="2" t="s">
        <v>96</v>
      </c>
      <c r="F51" s="2" t="s">
        <v>96</v>
      </c>
      <c r="G51" s="2" t="s">
        <v>96</v>
      </c>
      <c r="H51" s="2">
        <f>H52+H53</f>
        <v>0</v>
      </c>
      <c r="I51" s="2">
        <v>0</v>
      </c>
      <c r="J51" s="2">
        <f>J52+J53</f>
        <v>109.1</v>
      </c>
      <c r="K51" s="2">
        <f>K52+K53</f>
        <v>181.4</v>
      </c>
      <c r="L51" s="2">
        <f>L52+L53</f>
        <v>161.00280000000001</v>
      </c>
      <c r="M51" s="2">
        <f>M52+M53</f>
        <v>583.33299999999997</v>
      </c>
      <c r="N51" s="2">
        <f>N52+N53</f>
        <v>0</v>
      </c>
      <c r="O51" s="2"/>
      <c r="P51" s="2">
        <f>P52+P53</f>
        <v>0</v>
      </c>
      <c r="Q51" s="2"/>
      <c r="R51" s="13" t="s">
        <v>54</v>
      </c>
      <c r="S51" s="14" t="s">
        <v>122</v>
      </c>
    </row>
    <row r="52" spans="1:19" ht="33" customHeight="1">
      <c r="A52" s="68"/>
      <c r="B52" s="27" t="s">
        <v>127</v>
      </c>
      <c r="C52" s="2" t="s">
        <v>96</v>
      </c>
      <c r="D52" s="2" t="s">
        <v>96</v>
      </c>
      <c r="E52" s="2" t="s">
        <v>96</v>
      </c>
      <c r="F52" s="2" t="s">
        <v>96</v>
      </c>
      <c r="G52" s="2" t="s">
        <v>96</v>
      </c>
      <c r="H52" s="3"/>
      <c r="I52" s="3">
        <v>0</v>
      </c>
      <c r="J52" s="3">
        <v>79.599999999999994</v>
      </c>
      <c r="K52" s="3">
        <v>181.4</v>
      </c>
      <c r="L52" s="3">
        <v>120.00935</v>
      </c>
      <c r="M52" s="3">
        <v>583.33299999999997</v>
      </c>
      <c r="N52" s="3"/>
      <c r="O52" s="3"/>
      <c r="P52" s="3"/>
      <c r="Q52" s="2"/>
    </row>
    <row r="53" spans="1:19" ht="52.5" customHeight="1">
      <c r="A53" s="48"/>
      <c r="B53" s="27" t="s">
        <v>123</v>
      </c>
      <c r="C53" s="2" t="s">
        <v>96</v>
      </c>
      <c r="D53" s="2" t="s">
        <v>96</v>
      </c>
      <c r="E53" s="2" t="s">
        <v>96</v>
      </c>
      <c r="F53" s="2" t="s">
        <v>96</v>
      </c>
      <c r="G53" s="2" t="s">
        <v>96</v>
      </c>
      <c r="H53" s="3"/>
      <c r="I53" s="3"/>
      <c r="J53" s="3">
        <v>29.5</v>
      </c>
      <c r="K53" s="3"/>
      <c r="L53" s="3">
        <v>40.993450000000003</v>
      </c>
      <c r="M53" s="3"/>
      <c r="N53" s="3"/>
      <c r="O53" s="3"/>
      <c r="P53" s="3"/>
      <c r="Q53" s="2"/>
    </row>
    <row r="54" spans="1:19" ht="145.5" customHeight="1">
      <c r="A54" s="57" t="s">
        <v>180</v>
      </c>
      <c r="B54" s="26" t="s">
        <v>181</v>
      </c>
      <c r="C54" s="2"/>
      <c r="D54" s="2"/>
      <c r="E54" s="2"/>
      <c r="F54" s="2"/>
      <c r="G54" s="2"/>
      <c r="H54" s="3"/>
      <c r="I54" s="3"/>
      <c r="J54" s="3"/>
      <c r="K54" s="3"/>
      <c r="L54" s="2">
        <f>L55</f>
        <v>56.15</v>
      </c>
      <c r="M54" s="2">
        <f>M55</f>
        <v>1064</v>
      </c>
      <c r="N54" s="3"/>
      <c r="O54" s="3"/>
      <c r="P54" s="3"/>
      <c r="Q54" s="2"/>
    </row>
    <row r="55" spans="1:19" ht="66" customHeight="1">
      <c r="A55" s="61"/>
      <c r="B55" s="27" t="s">
        <v>182</v>
      </c>
      <c r="C55" s="3"/>
      <c r="D55" s="3"/>
      <c r="E55" s="3"/>
      <c r="F55" s="3"/>
      <c r="G55" s="3"/>
      <c r="H55" s="3"/>
      <c r="I55" s="3"/>
      <c r="J55" s="3"/>
      <c r="K55" s="3"/>
      <c r="L55" s="55">
        <v>56.15</v>
      </c>
      <c r="M55" s="3">
        <v>1064</v>
      </c>
      <c r="N55" s="3"/>
      <c r="O55" s="3"/>
      <c r="P55" s="3"/>
      <c r="Q55" s="3"/>
    </row>
    <row r="56" spans="1:19">
      <c r="A56" s="50"/>
      <c r="B56" s="15" t="s">
        <v>15</v>
      </c>
      <c r="C56" s="2">
        <f>C5+C8+C11+C16+C21+C28+C29+C30+C44+C45+C46+C47+C48</f>
        <v>8507</v>
      </c>
      <c r="D56" s="2">
        <f>D5+D8+D11+D16+D21+D28+D29+D30+D44+D45+D46+D47+D48</f>
        <v>0</v>
      </c>
      <c r="E56" s="2">
        <f>E5+E8+E11+E16+E21+E28+E29+E30+E44+E45+E46+E47+E48</f>
        <v>15407.5</v>
      </c>
      <c r="F56" s="2">
        <f>F5+F8+F11+F16+F21+F28+F29+F30+F44+F45+F46+F47+F48</f>
        <v>5896.5000000000009</v>
      </c>
      <c r="G56" s="2">
        <f>G5+G8+G11+G16+G21+G28+G29+G30+G44+G45+G46+G47+G48</f>
        <v>25975.9</v>
      </c>
      <c r="H56" s="2">
        <f>H5+H8+H11+H16+H21+H28+H29+H30+H44+H45+H46+H47+H48+H51</f>
        <v>7514.6999999999989</v>
      </c>
      <c r="I56" s="2">
        <f>I5+I8+I11+I16+I21+I28+I29+I30+I44+I45+I46+I47+I48+I51</f>
        <v>33230.81</v>
      </c>
      <c r="J56" s="2">
        <f>J5+J8+J11+J16+J21+J28+J29+J30+J44+J45+J46+J47+J48+J51</f>
        <v>6896.6900000000005</v>
      </c>
      <c r="K56" s="2">
        <f>K5+K8+K11+K16+K21+K28+K29+K30+K44+K45+K46+K47+K48+K51</f>
        <v>34570.160000000003</v>
      </c>
      <c r="L56" s="2">
        <f>L5+L8+L11+L16+L21+L28+L29+L30+L44+L45+L46+L47+L48+L51+L54</f>
        <v>7332.4109600000002</v>
      </c>
      <c r="M56" s="2">
        <f>M5+M8+M11+M16+M21+M28+M29+M30+M44+M45+M46+M47+M48+M51+M54</f>
        <v>42502.08569</v>
      </c>
      <c r="N56" s="2">
        <f>N5+N8+N11+N16+N21+N28+N29+N30+N44+N45+N46+N47+N48+N51</f>
        <v>4315</v>
      </c>
      <c r="O56" s="2">
        <f>O5+O8+O11+O16+O21+O28+O29+O30+O44+O45+O46+O47+O48+O51</f>
        <v>0</v>
      </c>
      <c r="P56" s="2">
        <f>P5+P8+P11+P16+P21+P28+P29+P30+P44+P45+P46+P47+P48+P51</f>
        <v>4215</v>
      </c>
      <c r="Q56" s="2">
        <f>Q5+Q8+Q11+Q16+Q21+Q28+Q29+Q30+Q44+Q45+Q46+Q47+Q48+Q51</f>
        <v>0</v>
      </c>
    </row>
  </sheetData>
  <mergeCells count="18">
    <mergeCell ref="C3:E3"/>
    <mergeCell ref="F3:G3"/>
    <mergeCell ref="H3:I3"/>
    <mergeCell ref="C2:Q2"/>
    <mergeCell ref="A1:Q1"/>
    <mergeCell ref="A51:A52"/>
    <mergeCell ref="A16:A17"/>
    <mergeCell ref="A30:A31"/>
    <mergeCell ref="A8:A10"/>
    <mergeCell ref="A11:A13"/>
    <mergeCell ref="A21:A23"/>
    <mergeCell ref="A5:A7"/>
    <mergeCell ref="J3:K3"/>
    <mergeCell ref="L3:M3"/>
    <mergeCell ref="N3:O3"/>
    <mergeCell ref="P3:Q3"/>
    <mergeCell ref="A2:A4"/>
    <mergeCell ref="B2:B4"/>
  </mergeCells>
  <pageMargins left="0.27559055118110237" right="0.15748031496062992" top="0.39370078740157483" bottom="0.39370078740157483" header="0.19685039370078741" footer="0.15748031496062992"/>
  <pageSetup paperSize="9" scale="59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5"/>
  <sheetViews>
    <sheetView topLeftCell="A5" zoomScale="85" zoomScaleNormal="85" workbookViewId="0">
      <pane ySplit="2025" activePane="bottomLeft"/>
      <selection activeCell="M5" sqref="M1:N1048576"/>
      <selection pane="bottomLeft" activeCell="R15" sqref="A1:R15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0" style="4" customWidth="1"/>
    <col min="4" max="4" width="7.85546875" style="4" customWidth="1"/>
    <col min="5" max="5" width="11" style="4" customWidth="1"/>
    <col min="6" max="6" width="9.42578125" style="4" customWidth="1"/>
    <col min="7" max="7" width="11.85546875" style="4" customWidth="1"/>
    <col min="8" max="8" width="10.85546875" style="4" customWidth="1"/>
    <col min="9" max="9" width="10.7109375" style="4" customWidth="1"/>
    <col min="10" max="10" width="10.28515625" style="13" customWidth="1"/>
    <col min="11" max="11" width="11.28515625" style="13" customWidth="1"/>
    <col min="12" max="12" width="12.5703125" style="29" customWidth="1"/>
    <col min="13" max="13" width="10.7109375" style="4" customWidth="1"/>
    <col min="14" max="14" width="12.5703125" style="4" customWidth="1"/>
    <col min="15" max="15" width="11.140625" style="4" customWidth="1"/>
    <col min="16" max="16" width="7.85546875" style="4" customWidth="1"/>
    <col min="17" max="17" width="9.140625" style="4"/>
    <col min="18" max="18" width="7.85546875" style="4" customWidth="1"/>
    <col min="19" max="19" width="6" style="13" customWidth="1"/>
    <col min="20" max="20" width="9.140625" style="29"/>
    <col min="21" max="16384" width="9.140625" style="4"/>
  </cols>
  <sheetData>
    <row r="1" spans="1:20" ht="60" customHeight="1">
      <c r="A1" s="65" t="s">
        <v>113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</row>
    <row r="2" spans="1:20" ht="15.75" customHeight="1">
      <c r="A2" s="69" t="s">
        <v>22</v>
      </c>
      <c r="B2" s="70" t="s">
        <v>21</v>
      </c>
      <c r="C2" s="69" t="s">
        <v>0</v>
      </c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</row>
    <row r="3" spans="1:20" ht="15.75">
      <c r="A3" s="69"/>
      <c r="B3" s="70"/>
      <c r="C3" s="69" t="s">
        <v>17</v>
      </c>
      <c r="D3" s="69"/>
      <c r="E3" s="69"/>
      <c r="F3" s="69" t="s">
        <v>16</v>
      </c>
      <c r="G3" s="69"/>
      <c r="H3" s="69" t="s">
        <v>18</v>
      </c>
      <c r="I3" s="69"/>
      <c r="J3" s="69" t="s">
        <v>76</v>
      </c>
      <c r="K3" s="69"/>
      <c r="L3" s="69"/>
      <c r="M3" s="69" t="s">
        <v>77</v>
      </c>
      <c r="N3" s="69"/>
      <c r="O3" s="69" t="s">
        <v>78</v>
      </c>
      <c r="P3" s="69"/>
      <c r="Q3" s="69" t="s">
        <v>79</v>
      </c>
      <c r="R3" s="69"/>
    </row>
    <row r="4" spans="1:20" ht="15.75">
      <c r="A4" s="69"/>
      <c r="B4" s="70"/>
      <c r="C4" s="49" t="s">
        <v>19</v>
      </c>
      <c r="D4" s="49" t="s">
        <v>23</v>
      </c>
      <c r="E4" s="49" t="s">
        <v>20</v>
      </c>
      <c r="F4" s="49" t="s">
        <v>19</v>
      </c>
      <c r="G4" s="49" t="s">
        <v>20</v>
      </c>
      <c r="H4" s="49" t="s">
        <v>19</v>
      </c>
      <c r="I4" s="49" t="s">
        <v>20</v>
      </c>
      <c r="J4" s="49" t="s">
        <v>19</v>
      </c>
      <c r="K4" s="49" t="s">
        <v>20</v>
      </c>
      <c r="L4" s="49" t="s">
        <v>150</v>
      </c>
      <c r="M4" s="63" t="s">
        <v>19</v>
      </c>
      <c r="N4" s="63" t="s">
        <v>20</v>
      </c>
      <c r="O4" s="49" t="s">
        <v>19</v>
      </c>
      <c r="P4" s="49" t="s">
        <v>20</v>
      </c>
      <c r="Q4" s="49" t="s">
        <v>19</v>
      </c>
      <c r="R4" s="49" t="s">
        <v>20</v>
      </c>
    </row>
    <row r="5" spans="1:20" ht="78.75" customHeight="1">
      <c r="A5" s="50" t="s">
        <v>1</v>
      </c>
      <c r="B5" s="15" t="s">
        <v>64</v>
      </c>
      <c r="C5" s="2">
        <v>0</v>
      </c>
      <c r="D5" s="2">
        <v>0</v>
      </c>
      <c r="E5" s="2">
        <v>0</v>
      </c>
      <c r="F5" s="2">
        <v>60</v>
      </c>
      <c r="G5" s="2">
        <v>0</v>
      </c>
      <c r="H5" s="2">
        <v>250</v>
      </c>
      <c r="I5" s="2">
        <v>0</v>
      </c>
      <c r="J5" s="2"/>
      <c r="K5" s="2">
        <v>0</v>
      </c>
      <c r="L5" s="2">
        <v>0</v>
      </c>
      <c r="M5" s="2">
        <f>M6</f>
        <v>37.561970000000002</v>
      </c>
      <c r="N5" s="2">
        <f>N6</f>
        <v>3718.6</v>
      </c>
      <c r="O5" s="2">
        <f>O6</f>
        <v>0</v>
      </c>
      <c r="P5" s="2">
        <v>0</v>
      </c>
      <c r="Q5" s="2">
        <v>0</v>
      </c>
      <c r="R5" s="2">
        <v>0</v>
      </c>
      <c r="S5" s="13" t="s">
        <v>42</v>
      </c>
      <c r="T5" s="29" t="s">
        <v>65</v>
      </c>
    </row>
    <row r="6" spans="1:20" ht="82.5" customHeight="1">
      <c r="A6" s="50"/>
      <c r="B6" s="16" t="s">
        <v>147</v>
      </c>
      <c r="C6" s="2"/>
      <c r="D6" s="2"/>
      <c r="E6" s="2"/>
      <c r="F6" s="2"/>
      <c r="G6" s="2"/>
      <c r="H6" s="2"/>
      <c r="I6" s="2"/>
      <c r="J6" s="2"/>
      <c r="K6" s="2"/>
      <c r="L6" s="2"/>
      <c r="M6" s="3">
        <v>37.561970000000002</v>
      </c>
      <c r="N6" s="3">
        <v>3718.6</v>
      </c>
      <c r="O6" s="2"/>
      <c r="P6" s="2"/>
      <c r="Q6" s="2"/>
      <c r="R6" s="2"/>
    </row>
    <row r="7" spans="1:20" ht="95.25" customHeight="1">
      <c r="A7" s="74" t="s">
        <v>8</v>
      </c>
      <c r="B7" s="15" t="s">
        <v>66</v>
      </c>
      <c r="C7" s="2">
        <f t="shared" ref="C7:G7" si="0">SUM(C8:C8)</f>
        <v>118.3772</v>
      </c>
      <c r="D7" s="2">
        <f t="shared" si="0"/>
        <v>0</v>
      </c>
      <c r="E7" s="2">
        <f t="shared" si="0"/>
        <v>0</v>
      </c>
      <c r="F7" s="2">
        <f t="shared" si="0"/>
        <v>65</v>
      </c>
      <c r="G7" s="2">
        <f t="shared" si="0"/>
        <v>0</v>
      </c>
      <c r="H7" s="2"/>
      <c r="I7" s="2"/>
      <c r="J7" s="2">
        <v>0</v>
      </c>
      <c r="K7" s="2">
        <f t="shared" ref="K7:O7" si="1">SUM(K8:K8)</f>
        <v>0</v>
      </c>
      <c r="L7" s="2">
        <f t="shared" si="1"/>
        <v>0</v>
      </c>
      <c r="M7" s="2">
        <f t="shared" si="1"/>
        <v>0</v>
      </c>
      <c r="N7" s="2">
        <f t="shared" si="1"/>
        <v>0</v>
      </c>
      <c r="O7" s="2">
        <f t="shared" si="1"/>
        <v>0</v>
      </c>
      <c r="P7" s="2">
        <f t="shared" ref="P7" si="2">SUM(P8:P8)</f>
        <v>0</v>
      </c>
      <c r="Q7" s="2">
        <f t="shared" ref="Q7" si="3">SUM(Q8:Q8)</f>
        <v>0</v>
      </c>
      <c r="R7" s="2">
        <f t="shared" ref="R7" si="4">SUM(R8:R8)</f>
        <v>0</v>
      </c>
      <c r="S7" s="13" t="s">
        <v>67</v>
      </c>
      <c r="T7" s="29" t="s">
        <v>68</v>
      </c>
    </row>
    <row r="8" spans="1:20" ht="97.5" customHeight="1">
      <c r="A8" s="74"/>
      <c r="B8" s="16" t="s">
        <v>146</v>
      </c>
      <c r="C8" s="3">
        <v>118.3772</v>
      </c>
      <c r="D8" s="3">
        <v>0</v>
      </c>
      <c r="E8" s="3">
        <v>0</v>
      </c>
      <c r="F8" s="3">
        <v>65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</row>
    <row r="9" spans="1:20" ht="66" customHeight="1">
      <c r="A9" s="46"/>
      <c r="B9" s="27" t="s">
        <v>148</v>
      </c>
      <c r="C9" s="3" t="s">
        <v>96</v>
      </c>
      <c r="D9" s="3">
        <v>0</v>
      </c>
      <c r="E9" s="3">
        <v>0</v>
      </c>
      <c r="F9" s="3" t="s">
        <v>96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</row>
    <row r="10" spans="1:20" ht="97.5" customHeight="1">
      <c r="A10" s="46" t="s">
        <v>11</v>
      </c>
      <c r="B10" s="15" t="s">
        <v>69</v>
      </c>
      <c r="C10" s="2">
        <v>100</v>
      </c>
      <c r="D10" s="2">
        <v>0</v>
      </c>
      <c r="E10" s="2">
        <v>0</v>
      </c>
      <c r="F10" s="2">
        <v>220</v>
      </c>
      <c r="G10" s="2">
        <v>0</v>
      </c>
      <c r="H10" s="2">
        <f>H11+H12</f>
        <v>816.12367999999992</v>
      </c>
      <c r="I10" s="2">
        <v>2030</v>
      </c>
      <c r="J10" s="2">
        <f>J11+J12</f>
        <v>500</v>
      </c>
      <c r="K10" s="2">
        <f>K11+K12</f>
        <v>4645.6000000000004</v>
      </c>
      <c r="L10" s="2">
        <f>L11+L12</f>
        <v>5354.4</v>
      </c>
      <c r="M10" s="2">
        <v>0</v>
      </c>
      <c r="N10" s="2">
        <v>0</v>
      </c>
      <c r="O10" s="2"/>
      <c r="P10" s="2">
        <v>0</v>
      </c>
      <c r="Q10" s="2"/>
      <c r="R10" s="2">
        <v>0</v>
      </c>
      <c r="S10" s="13" t="s">
        <v>41</v>
      </c>
      <c r="T10" s="29" t="s">
        <v>70</v>
      </c>
    </row>
    <row r="11" spans="1:20" ht="142.5" customHeight="1">
      <c r="A11" s="41"/>
      <c r="B11" s="42" t="s">
        <v>137</v>
      </c>
      <c r="C11" s="3"/>
      <c r="D11" s="3"/>
      <c r="E11" s="3"/>
      <c r="F11" s="3"/>
      <c r="G11" s="3"/>
      <c r="H11" s="3">
        <v>148.32368</v>
      </c>
      <c r="I11" s="3">
        <v>2030</v>
      </c>
      <c r="J11" s="3">
        <v>500</v>
      </c>
      <c r="K11" s="3">
        <v>4645.6000000000004</v>
      </c>
      <c r="L11" s="3">
        <v>5354.4</v>
      </c>
      <c r="M11" s="3"/>
      <c r="N11" s="3"/>
      <c r="O11" s="3"/>
      <c r="P11" s="3"/>
      <c r="Q11" s="3"/>
      <c r="R11" s="3"/>
    </row>
    <row r="12" spans="1:20" ht="54" customHeight="1">
      <c r="A12" s="41"/>
      <c r="B12" s="42" t="s">
        <v>141</v>
      </c>
      <c r="C12" s="3"/>
      <c r="D12" s="3"/>
      <c r="E12" s="3"/>
      <c r="F12" s="3"/>
      <c r="G12" s="3"/>
      <c r="H12" s="3">
        <v>667.8</v>
      </c>
      <c r="I12" s="3"/>
      <c r="J12" s="3"/>
      <c r="K12" s="3"/>
      <c r="L12" s="3"/>
      <c r="M12" s="3"/>
      <c r="N12" s="3"/>
      <c r="O12" s="3"/>
      <c r="P12" s="3"/>
      <c r="Q12" s="3"/>
      <c r="R12" s="3"/>
    </row>
    <row r="13" spans="1:20" ht="178.5" customHeight="1">
      <c r="A13" s="66" t="s">
        <v>13</v>
      </c>
      <c r="B13" s="15" t="s">
        <v>116</v>
      </c>
      <c r="C13" s="2">
        <f>C14</f>
        <v>0</v>
      </c>
      <c r="D13" s="2">
        <f t="shared" ref="D13:R13" si="5">D14</f>
        <v>0</v>
      </c>
      <c r="E13" s="2">
        <f t="shared" si="5"/>
        <v>2250.4</v>
      </c>
      <c r="F13" s="2">
        <f t="shared" si="5"/>
        <v>0</v>
      </c>
      <c r="G13" s="2">
        <f t="shared" si="5"/>
        <v>1207</v>
      </c>
      <c r="H13" s="2">
        <f t="shared" si="5"/>
        <v>0</v>
      </c>
      <c r="I13" s="2">
        <f t="shared" si="5"/>
        <v>0</v>
      </c>
      <c r="J13" s="2">
        <f t="shared" si="5"/>
        <v>0</v>
      </c>
      <c r="K13" s="2">
        <f t="shared" si="5"/>
        <v>0</v>
      </c>
      <c r="L13" s="2">
        <f t="shared" si="5"/>
        <v>0</v>
      </c>
      <c r="M13" s="2">
        <f t="shared" si="5"/>
        <v>330.68299999999999</v>
      </c>
      <c r="N13" s="2">
        <f t="shared" si="5"/>
        <v>4392.6689999999999</v>
      </c>
      <c r="O13" s="2">
        <f>O14</f>
        <v>0</v>
      </c>
      <c r="P13" s="2">
        <f t="shared" si="5"/>
        <v>0</v>
      </c>
      <c r="Q13" s="2">
        <f t="shared" si="5"/>
        <v>0</v>
      </c>
      <c r="R13" s="2">
        <f t="shared" si="5"/>
        <v>0</v>
      </c>
      <c r="S13" s="13" t="s">
        <v>67</v>
      </c>
      <c r="T13" s="29" t="s">
        <v>72</v>
      </c>
    </row>
    <row r="14" spans="1:20" ht="114" customHeight="1">
      <c r="A14" s="68"/>
      <c r="B14" s="16" t="s">
        <v>71</v>
      </c>
      <c r="C14" s="3">
        <v>0</v>
      </c>
      <c r="D14" s="3">
        <v>0</v>
      </c>
      <c r="E14" s="3">
        <v>2250.4</v>
      </c>
      <c r="F14" s="3">
        <v>0</v>
      </c>
      <c r="G14" s="3">
        <v>1207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f>330.652+0.031</f>
        <v>330.68299999999999</v>
      </c>
      <c r="N14" s="3">
        <v>4392.6689999999999</v>
      </c>
      <c r="O14" s="3"/>
      <c r="P14" s="3">
        <v>0</v>
      </c>
      <c r="Q14" s="3">
        <v>0</v>
      </c>
      <c r="R14" s="3">
        <v>0</v>
      </c>
    </row>
    <row r="15" spans="1:20" ht="15.75">
      <c r="A15" s="50"/>
      <c r="B15" s="15" t="s">
        <v>15</v>
      </c>
      <c r="C15" s="2">
        <f t="shared" ref="C15:R15" si="6">C5+C7+C10+C13</f>
        <v>218.37720000000002</v>
      </c>
      <c r="D15" s="2">
        <f t="shared" si="6"/>
        <v>0</v>
      </c>
      <c r="E15" s="2">
        <f t="shared" si="6"/>
        <v>2250.4</v>
      </c>
      <c r="F15" s="2">
        <f t="shared" si="6"/>
        <v>345</v>
      </c>
      <c r="G15" s="2">
        <f t="shared" si="6"/>
        <v>1207</v>
      </c>
      <c r="H15" s="2">
        <f t="shared" si="6"/>
        <v>1066.1236799999999</v>
      </c>
      <c r="I15" s="2">
        <f t="shared" si="6"/>
        <v>2030</v>
      </c>
      <c r="J15" s="2">
        <f t="shared" si="6"/>
        <v>500</v>
      </c>
      <c r="K15" s="2">
        <f t="shared" si="6"/>
        <v>4645.6000000000004</v>
      </c>
      <c r="L15" s="2">
        <f t="shared" si="6"/>
        <v>5354.4</v>
      </c>
      <c r="M15" s="2">
        <f t="shared" si="6"/>
        <v>368.24496999999997</v>
      </c>
      <c r="N15" s="2">
        <f t="shared" si="6"/>
        <v>8111.2690000000002</v>
      </c>
      <c r="O15" s="2">
        <f t="shared" si="6"/>
        <v>0</v>
      </c>
      <c r="P15" s="2">
        <f t="shared" si="6"/>
        <v>0</v>
      </c>
      <c r="Q15" s="2">
        <f t="shared" si="6"/>
        <v>0</v>
      </c>
      <c r="R15" s="2">
        <f t="shared" si="6"/>
        <v>0</v>
      </c>
    </row>
  </sheetData>
  <mergeCells count="13">
    <mergeCell ref="A1:R1"/>
    <mergeCell ref="A7:A8"/>
    <mergeCell ref="A13:A14"/>
    <mergeCell ref="A2:A4"/>
    <mergeCell ref="B2:B4"/>
    <mergeCell ref="C3:E3"/>
    <mergeCell ref="J3:L3"/>
    <mergeCell ref="M3:N3"/>
    <mergeCell ref="O3:P3"/>
    <mergeCell ref="Q3:R3"/>
    <mergeCell ref="C2:R2"/>
    <mergeCell ref="F3:G3"/>
    <mergeCell ref="H3:I3"/>
  </mergeCells>
  <pageMargins left="0.39370078740157483" right="0.23622047244094491" top="0.52" bottom="0.39370078740157483" header="0.15748031496062992" footer="0.15748031496062992"/>
  <pageSetup paperSize="9" scale="63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2"/>
  <sheetViews>
    <sheetView workbookViewId="0">
      <selection activeCell="Q12" sqref="A1:Q12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9" width="9.140625" style="30"/>
    <col min="10" max="11" width="10.7109375" style="30" bestFit="1" customWidth="1"/>
    <col min="12" max="12" width="11.42578125" style="30" customWidth="1"/>
    <col min="13" max="13" width="10.7109375" style="30" bestFit="1" customWidth="1"/>
    <col min="14" max="16384" width="9.140625" style="30"/>
  </cols>
  <sheetData>
    <row r="1" spans="1:19" s="4" customFormat="1" ht="60" customHeight="1">
      <c r="A1" s="65" t="s">
        <v>112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13"/>
      <c r="S1" s="29"/>
    </row>
    <row r="2" spans="1:19" s="4" customFormat="1" ht="15.75" customHeight="1">
      <c r="A2" s="69" t="s">
        <v>22</v>
      </c>
      <c r="B2" s="70" t="s">
        <v>21</v>
      </c>
      <c r="C2" s="69" t="s">
        <v>0</v>
      </c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13"/>
      <c r="S2" s="29"/>
    </row>
    <row r="3" spans="1:19" s="4" customFormat="1" ht="15.75">
      <c r="A3" s="69"/>
      <c r="B3" s="70"/>
      <c r="C3" s="69" t="s">
        <v>17</v>
      </c>
      <c r="D3" s="69"/>
      <c r="E3" s="69"/>
      <c r="F3" s="69" t="s">
        <v>16</v>
      </c>
      <c r="G3" s="69"/>
      <c r="H3" s="69" t="s">
        <v>18</v>
      </c>
      <c r="I3" s="69"/>
      <c r="J3" s="69" t="s">
        <v>76</v>
      </c>
      <c r="K3" s="69"/>
      <c r="L3" s="69" t="s">
        <v>77</v>
      </c>
      <c r="M3" s="69"/>
      <c r="N3" s="69" t="s">
        <v>78</v>
      </c>
      <c r="O3" s="69"/>
      <c r="P3" s="69" t="s">
        <v>79</v>
      </c>
      <c r="Q3" s="69"/>
      <c r="R3" s="13"/>
      <c r="S3" s="29"/>
    </row>
    <row r="4" spans="1:19" s="4" customFormat="1" ht="15.75">
      <c r="A4" s="69"/>
      <c r="B4" s="70"/>
      <c r="C4" s="49" t="s">
        <v>19</v>
      </c>
      <c r="D4" s="49" t="s">
        <v>23</v>
      </c>
      <c r="E4" s="49" t="s">
        <v>20</v>
      </c>
      <c r="F4" s="49" t="s">
        <v>19</v>
      </c>
      <c r="G4" s="49" t="s">
        <v>20</v>
      </c>
      <c r="H4" s="49" t="s">
        <v>19</v>
      </c>
      <c r="I4" s="49" t="s">
        <v>20</v>
      </c>
      <c r="J4" s="49" t="s">
        <v>19</v>
      </c>
      <c r="K4" s="49" t="s">
        <v>20</v>
      </c>
      <c r="L4" s="63" t="s">
        <v>19</v>
      </c>
      <c r="M4" s="63" t="s">
        <v>20</v>
      </c>
      <c r="N4" s="49" t="s">
        <v>19</v>
      </c>
      <c r="O4" s="49" t="s">
        <v>20</v>
      </c>
      <c r="P4" s="49" t="s">
        <v>19</v>
      </c>
      <c r="Q4" s="49" t="s">
        <v>20</v>
      </c>
      <c r="R4" s="13"/>
      <c r="S4" s="29"/>
    </row>
    <row r="5" spans="1:19" s="4" customFormat="1" ht="82.5" customHeight="1">
      <c r="A5" s="66" t="s">
        <v>1</v>
      </c>
      <c r="B5" s="15" t="s">
        <v>108</v>
      </c>
      <c r="C5" s="2">
        <v>0</v>
      </c>
      <c r="D5" s="2">
        <v>0</v>
      </c>
      <c r="E5" s="2">
        <v>0</v>
      </c>
      <c r="F5" s="2" t="s">
        <v>109</v>
      </c>
      <c r="G5" s="2">
        <v>0</v>
      </c>
      <c r="H5" s="2">
        <v>29.8</v>
      </c>
      <c r="I5" s="2">
        <v>0</v>
      </c>
      <c r="J5" s="40">
        <f>64.106+17.4</f>
        <v>81.506</v>
      </c>
      <c r="K5" s="2">
        <f>SUM(K6:K8)</f>
        <v>1282.1079999999999</v>
      </c>
      <c r="L5" s="40">
        <f>78.15+12.269</f>
        <v>90.419000000000011</v>
      </c>
      <c r="M5" s="40">
        <v>245.411</v>
      </c>
      <c r="N5" s="2">
        <v>50</v>
      </c>
      <c r="O5" s="2">
        <v>0</v>
      </c>
      <c r="P5" s="2">
        <v>50</v>
      </c>
      <c r="Q5" s="2">
        <v>0</v>
      </c>
      <c r="R5" s="13" t="s">
        <v>110</v>
      </c>
      <c r="S5" s="29" t="s">
        <v>111</v>
      </c>
    </row>
    <row r="6" spans="1:19" s="4" customFormat="1" ht="65.25" customHeight="1">
      <c r="A6" s="67"/>
      <c r="B6" s="16" t="s">
        <v>132</v>
      </c>
      <c r="C6" s="3"/>
      <c r="D6" s="3"/>
      <c r="E6" s="3"/>
      <c r="F6" s="3"/>
      <c r="G6" s="3"/>
      <c r="H6" s="3"/>
      <c r="I6" s="3"/>
      <c r="J6" s="39">
        <v>2.85067</v>
      </c>
      <c r="K6" s="39">
        <v>57.012999999999998</v>
      </c>
      <c r="L6" s="3"/>
      <c r="M6" s="3"/>
      <c r="N6" s="3"/>
      <c r="O6" s="3"/>
      <c r="P6" s="3"/>
      <c r="Q6" s="3"/>
      <c r="R6" s="13"/>
      <c r="S6" s="29"/>
    </row>
    <row r="7" spans="1:19" s="4" customFormat="1" ht="49.5" customHeight="1">
      <c r="A7" s="68"/>
      <c r="B7" s="16" t="s">
        <v>133</v>
      </c>
      <c r="C7" s="3"/>
      <c r="D7" s="3"/>
      <c r="E7" s="3"/>
      <c r="F7" s="3"/>
      <c r="G7" s="3"/>
      <c r="H7" s="3"/>
      <c r="I7" s="3"/>
      <c r="J7" s="39">
        <v>6.9050000000000002</v>
      </c>
      <c r="K7" s="39">
        <v>138.095</v>
      </c>
      <c r="L7" s="3"/>
      <c r="M7" s="3"/>
      <c r="N7" s="3"/>
      <c r="O7" s="3"/>
      <c r="P7" s="3"/>
      <c r="Q7" s="3"/>
      <c r="R7" s="13"/>
      <c r="S7" s="29"/>
    </row>
    <row r="8" spans="1:19" s="4" customFormat="1" ht="49.5" customHeight="1">
      <c r="A8" s="48"/>
      <c r="B8" s="16" t="s">
        <v>136</v>
      </c>
      <c r="C8" s="3"/>
      <c r="D8" s="3"/>
      <c r="E8" s="3"/>
      <c r="F8" s="3"/>
      <c r="G8" s="3"/>
      <c r="H8" s="3"/>
      <c r="I8" s="3"/>
      <c r="J8" s="39">
        <v>54.35</v>
      </c>
      <c r="K8" s="3">
        <v>1087</v>
      </c>
      <c r="L8" s="3"/>
      <c r="M8" s="3"/>
      <c r="N8" s="3"/>
      <c r="O8" s="3"/>
      <c r="P8" s="3"/>
      <c r="Q8" s="3"/>
      <c r="R8" s="13"/>
      <c r="S8" s="29"/>
    </row>
    <row r="9" spans="1:19" s="4" customFormat="1" ht="66.75" customHeight="1">
      <c r="A9" s="48"/>
      <c r="B9" s="16" t="s">
        <v>161</v>
      </c>
      <c r="C9" s="3"/>
      <c r="D9" s="3"/>
      <c r="E9" s="3"/>
      <c r="F9" s="3"/>
      <c r="G9" s="3"/>
      <c r="H9" s="3"/>
      <c r="I9" s="3"/>
      <c r="J9" s="39"/>
      <c r="K9" s="3"/>
      <c r="L9" s="39">
        <v>12.269</v>
      </c>
      <c r="M9" s="39">
        <v>245.411</v>
      </c>
      <c r="N9" s="3"/>
      <c r="O9" s="3"/>
      <c r="P9" s="3"/>
      <c r="Q9" s="3"/>
      <c r="R9" s="13"/>
      <c r="S9" s="29"/>
    </row>
    <row r="10" spans="1:19" s="53" customFormat="1" ht="49.5" customHeight="1">
      <c r="A10" s="48" t="s">
        <v>8</v>
      </c>
      <c r="B10" s="15" t="s">
        <v>145</v>
      </c>
      <c r="C10" s="2"/>
      <c r="D10" s="2"/>
      <c r="E10" s="2"/>
      <c r="F10" s="2"/>
      <c r="G10" s="2"/>
      <c r="H10" s="2"/>
      <c r="I10" s="2"/>
      <c r="J10" s="2">
        <v>26.8</v>
      </c>
      <c r="K10" s="2"/>
      <c r="L10" s="2">
        <v>37</v>
      </c>
      <c r="M10" s="2"/>
      <c r="N10" s="2">
        <v>400</v>
      </c>
      <c r="O10" s="2"/>
      <c r="P10" s="2">
        <v>400</v>
      </c>
      <c r="Q10" s="2"/>
      <c r="R10" s="51" t="s">
        <v>160</v>
      </c>
      <c r="S10" s="52"/>
    </row>
    <row r="11" spans="1:19" s="53" customFormat="1" ht="34.5" customHeight="1">
      <c r="A11" s="48"/>
      <c r="B11" s="16" t="s">
        <v>159</v>
      </c>
      <c r="C11" s="3"/>
      <c r="D11" s="3"/>
      <c r="E11" s="3"/>
      <c r="F11" s="3"/>
      <c r="G11" s="3"/>
      <c r="H11" s="3"/>
      <c r="I11" s="3"/>
      <c r="J11" s="3">
        <v>26.8</v>
      </c>
      <c r="K11" s="3"/>
      <c r="L11" s="3"/>
      <c r="M11" s="3"/>
      <c r="N11" s="3"/>
      <c r="O11" s="3"/>
      <c r="P11" s="3"/>
      <c r="Q11" s="3"/>
      <c r="R11" s="51"/>
      <c r="S11" s="52"/>
    </row>
    <row r="12" spans="1:19" s="4" customFormat="1" ht="15.75">
      <c r="A12" s="50"/>
      <c r="B12" s="15" t="s">
        <v>15</v>
      </c>
      <c r="C12" s="2">
        <f t="shared" ref="C12:I12" si="0">C5</f>
        <v>0</v>
      </c>
      <c r="D12" s="2">
        <f t="shared" si="0"/>
        <v>0</v>
      </c>
      <c r="E12" s="2">
        <f t="shared" si="0"/>
        <v>0</v>
      </c>
      <c r="F12" s="2" t="str">
        <f t="shared" si="0"/>
        <v xml:space="preserve"> -</v>
      </c>
      <c r="G12" s="2">
        <f t="shared" si="0"/>
        <v>0</v>
      </c>
      <c r="H12" s="2">
        <f t="shared" si="0"/>
        <v>29.8</v>
      </c>
      <c r="I12" s="2">
        <f t="shared" si="0"/>
        <v>0</v>
      </c>
      <c r="J12" s="2">
        <f>J5+J10</f>
        <v>108.306</v>
      </c>
      <c r="K12" s="2">
        <f t="shared" ref="K12:Q12" si="1">K5</f>
        <v>1282.1079999999999</v>
      </c>
      <c r="L12" s="2">
        <f>L5+L10</f>
        <v>127.41900000000001</v>
      </c>
      <c r="M12" s="2">
        <f t="shared" si="1"/>
        <v>245.411</v>
      </c>
      <c r="N12" s="2">
        <f t="shared" ref="N12:P12" si="2">N5+N10</f>
        <v>450</v>
      </c>
      <c r="O12" s="2">
        <f t="shared" si="2"/>
        <v>0</v>
      </c>
      <c r="P12" s="2">
        <f t="shared" si="2"/>
        <v>450</v>
      </c>
      <c r="Q12" s="2">
        <f t="shared" si="1"/>
        <v>0</v>
      </c>
      <c r="R12" s="13"/>
      <c r="S12" s="29"/>
    </row>
  </sheetData>
  <mergeCells count="12">
    <mergeCell ref="A5:A7"/>
    <mergeCell ref="P3:Q3"/>
    <mergeCell ref="A1:Q1"/>
    <mergeCell ref="A2:A4"/>
    <mergeCell ref="B2:B4"/>
    <mergeCell ref="C2:Q2"/>
    <mergeCell ref="C3:E3"/>
    <mergeCell ref="F3:G3"/>
    <mergeCell ref="H3:I3"/>
    <mergeCell ref="J3:K3"/>
    <mergeCell ref="L3:M3"/>
    <mergeCell ref="N3:O3"/>
  </mergeCells>
  <pageMargins left="0.70866141732283472" right="0.70866141732283472" top="0.74803149606299213" bottom="0.74803149606299213" header="0.31496062992125984" footer="0.31496062992125984"/>
  <pageSetup paperSize="9" scale="6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8"/>
  <sheetViews>
    <sheetView topLeftCell="A7" workbookViewId="0">
      <selection activeCell="M18" sqref="A1:M18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3" width="9.140625" style="30"/>
    <col min="4" max="5" width="10.140625" style="30" bestFit="1" customWidth="1"/>
    <col min="6" max="9" width="9.140625" style="30"/>
    <col min="10" max="11" width="10.7109375" style="30" bestFit="1" customWidth="1"/>
    <col min="12" max="12" width="11.42578125" style="30" customWidth="1"/>
    <col min="13" max="13" width="10.7109375" style="30" bestFit="1" customWidth="1"/>
    <col min="14" max="16384" width="9.140625" style="30"/>
  </cols>
  <sheetData>
    <row r="1" spans="1:13" s="4" customFormat="1" ht="60" customHeight="1">
      <c r="A1" s="65" t="s">
        <v>163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s="4" customFormat="1" ht="15.75" customHeight="1">
      <c r="A2" s="69" t="s">
        <v>22</v>
      </c>
      <c r="B2" s="70" t="s">
        <v>21</v>
      </c>
      <c r="C2" s="69" t="s">
        <v>0</v>
      </c>
      <c r="D2" s="69"/>
      <c r="E2" s="69"/>
      <c r="F2" s="69"/>
      <c r="G2" s="69"/>
      <c r="H2" s="69"/>
      <c r="I2" s="69"/>
      <c r="J2" s="69"/>
      <c r="K2" s="69"/>
      <c r="L2" s="69"/>
      <c r="M2" s="69"/>
    </row>
    <row r="3" spans="1:13" s="4" customFormat="1" ht="15.75" customHeight="1">
      <c r="A3" s="69"/>
      <c r="B3" s="70"/>
      <c r="C3" s="71" t="s">
        <v>77</v>
      </c>
      <c r="D3" s="72"/>
      <c r="E3" s="73"/>
      <c r="F3" s="71" t="s">
        <v>78</v>
      </c>
      <c r="G3" s="73"/>
      <c r="H3" s="71" t="s">
        <v>79</v>
      </c>
      <c r="I3" s="73"/>
      <c r="J3" s="71" t="s">
        <v>164</v>
      </c>
      <c r="K3" s="73"/>
      <c r="L3" s="69" t="s">
        <v>165</v>
      </c>
      <c r="M3" s="69"/>
    </row>
    <row r="4" spans="1:13" s="4" customFormat="1" ht="15.75">
      <c r="A4" s="69"/>
      <c r="B4" s="70"/>
      <c r="C4" s="49" t="s">
        <v>19</v>
      </c>
      <c r="D4" s="49" t="s">
        <v>20</v>
      </c>
      <c r="E4" s="58" t="s">
        <v>150</v>
      </c>
      <c r="F4" s="49" t="s">
        <v>19</v>
      </c>
      <c r="G4" s="49" t="s">
        <v>20</v>
      </c>
      <c r="H4" s="49" t="s">
        <v>19</v>
      </c>
      <c r="I4" s="49" t="s">
        <v>20</v>
      </c>
      <c r="J4" s="49" t="s">
        <v>19</v>
      </c>
      <c r="K4" s="49" t="s">
        <v>20</v>
      </c>
      <c r="L4" s="49" t="s">
        <v>19</v>
      </c>
      <c r="M4" s="49" t="s">
        <v>20</v>
      </c>
    </row>
    <row r="5" spans="1:13" s="4" customFormat="1" ht="33.75" customHeight="1">
      <c r="A5" s="66" t="s">
        <v>1</v>
      </c>
      <c r="B5" s="54" t="s">
        <v>166</v>
      </c>
      <c r="C5" s="2">
        <f>SUM(C6:C12)</f>
        <v>0</v>
      </c>
      <c r="D5" s="2">
        <f t="shared" ref="D5:M5" si="0">SUM(D6:D12)</f>
        <v>0</v>
      </c>
      <c r="E5" s="2">
        <f t="shared" si="0"/>
        <v>0</v>
      </c>
      <c r="F5" s="2">
        <f t="shared" si="0"/>
        <v>0</v>
      </c>
      <c r="G5" s="2">
        <f t="shared" si="0"/>
        <v>0</v>
      </c>
      <c r="H5" s="2">
        <f t="shared" si="0"/>
        <v>0</v>
      </c>
      <c r="I5" s="2">
        <f t="shared" si="0"/>
        <v>0</v>
      </c>
      <c r="J5" s="2">
        <f t="shared" si="0"/>
        <v>0</v>
      </c>
      <c r="K5" s="2">
        <f t="shared" si="0"/>
        <v>0</v>
      </c>
      <c r="L5" s="2">
        <f t="shared" si="0"/>
        <v>0</v>
      </c>
      <c r="M5" s="2">
        <f t="shared" si="0"/>
        <v>0</v>
      </c>
    </row>
    <row r="6" spans="1:13" s="4" customFormat="1" ht="50.25" customHeight="1">
      <c r="A6" s="67"/>
      <c r="B6" s="16" t="s">
        <v>176</v>
      </c>
      <c r="C6" s="3"/>
      <c r="D6" s="3"/>
      <c r="E6" s="3"/>
      <c r="F6" s="3"/>
      <c r="G6" s="3"/>
      <c r="H6" s="3"/>
      <c r="I6" s="3"/>
      <c r="J6" s="39"/>
      <c r="K6" s="39"/>
      <c r="L6" s="3"/>
      <c r="M6" s="3"/>
    </row>
    <row r="7" spans="1:13" s="4" customFormat="1" ht="49.5" customHeight="1">
      <c r="A7" s="67"/>
      <c r="B7" s="16" t="s">
        <v>167</v>
      </c>
      <c r="C7" s="3"/>
      <c r="D7" s="3"/>
      <c r="E7" s="3"/>
      <c r="F7" s="3"/>
      <c r="G7" s="3"/>
      <c r="H7" s="3"/>
      <c r="I7" s="3"/>
      <c r="J7" s="39"/>
      <c r="K7" s="39"/>
      <c r="L7" s="3"/>
      <c r="M7" s="3"/>
    </row>
    <row r="8" spans="1:13" s="4" customFormat="1" ht="49.5" customHeight="1">
      <c r="A8" s="67"/>
      <c r="B8" s="16" t="s">
        <v>168</v>
      </c>
      <c r="C8" s="3"/>
      <c r="D8" s="3"/>
      <c r="E8" s="3"/>
      <c r="F8" s="3"/>
      <c r="G8" s="3"/>
      <c r="H8" s="3"/>
      <c r="I8" s="3"/>
      <c r="J8" s="39"/>
      <c r="K8" s="3"/>
      <c r="L8" s="3"/>
      <c r="M8" s="3"/>
    </row>
    <row r="9" spans="1:13" s="4" customFormat="1" ht="34.5" customHeight="1">
      <c r="A9" s="67"/>
      <c r="B9" s="16" t="s">
        <v>170</v>
      </c>
      <c r="C9" s="3"/>
      <c r="D9" s="3"/>
      <c r="E9" s="3"/>
      <c r="F9" s="3"/>
      <c r="G9" s="3"/>
      <c r="H9" s="3"/>
      <c r="I9" s="3"/>
      <c r="J9" s="39"/>
      <c r="K9" s="3"/>
      <c r="L9" s="3"/>
      <c r="M9" s="3"/>
    </row>
    <row r="10" spans="1:13" s="4" customFormat="1" ht="35.25" customHeight="1">
      <c r="A10" s="67"/>
      <c r="B10" s="16" t="s">
        <v>171</v>
      </c>
      <c r="C10" s="3"/>
      <c r="D10" s="3"/>
      <c r="E10" s="3"/>
      <c r="F10" s="3"/>
      <c r="G10" s="3"/>
      <c r="H10" s="3"/>
      <c r="I10" s="3"/>
      <c r="J10" s="39"/>
      <c r="K10" s="3"/>
      <c r="L10" s="3"/>
      <c r="M10" s="3"/>
    </row>
    <row r="11" spans="1:13" s="4" customFormat="1" ht="35.25" customHeight="1">
      <c r="A11" s="67"/>
      <c r="B11" s="16" t="s">
        <v>172</v>
      </c>
      <c r="C11" s="3"/>
      <c r="D11" s="3"/>
      <c r="E11" s="3"/>
      <c r="F11" s="3"/>
      <c r="G11" s="3"/>
      <c r="H11" s="3"/>
      <c r="I11" s="3"/>
      <c r="J11" s="39"/>
      <c r="K11" s="3"/>
      <c r="L11" s="3"/>
      <c r="M11" s="3"/>
    </row>
    <row r="12" spans="1:13" s="4" customFormat="1" ht="35.25" customHeight="1">
      <c r="A12" s="67"/>
      <c r="B12" s="16" t="s">
        <v>173</v>
      </c>
      <c r="C12" s="3"/>
      <c r="D12" s="3"/>
      <c r="E12" s="3"/>
      <c r="F12" s="3"/>
      <c r="G12" s="3"/>
      <c r="H12" s="3"/>
      <c r="I12" s="3"/>
      <c r="J12" s="39"/>
      <c r="K12" s="3"/>
      <c r="L12" s="3"/>
      <c r="M12" s="3"/>
    </row>
    <row r="13" spans="1:13" s="53" customFormat="1" ht="36" customHeight="1">
      <c r="A13" s="67" t="s">
        <v>8</v>
      </c>
      <c r="B13" s="15" t="s">
        <v>169</v>
      </c>
      <c r="C13" s="2">
        <f>SUM(C14:C17)</f>
        <v>155</v>
      </c>
      <c r="D13" s="2">
        <f t="shared" ref="D13:M13" si="1">SUM(D14:D17)</f>
        <v>3835</v>
      </c>
      <c r="E13" s="2">
        <f t="shared" si="1"/>
        <v>1165</v>
      </c>
      <c r="F13" s="2">
        <f t="shared" si="1"/>
        <v>340</v>
      </c>
      <c r="G13" s="2">
        <f t="shared" si="1"/>
        <v>0</v>
      </c>
      <c r="H13" s="2">
        <f t="shared" si="1"/>
        <v>0</v>
      </c>
      <c r="I13" s="2">
        <f t="shared" si="1"/>
        <v>0</v>
      </c>
      <c r="J13" s="2">
        <f t="shared" si="1"/>
        <v>0</v>
      </c>
      <c r="K13" s="2">
        <f t="shared" si="1"/>
        <v>0</v>
      </c>
      <c r="L13" s="2">
        <f t="shared" si="1"/>
        <v>0</v>
      </c>
      <c r="M13" s="2">
        <f t="shared" si="1"/>
        <v>0</v>
      </c>
    </row>
    <row r="14" spans="1:13" s="53" customFormat="1" ht="49.5" customHeight="1">
      <c r="A14" s="67"/>
      <c r="B14" s="16" t="s">
        <v>177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 s="53" customFormat="1" ht="33.75" customHeight="1">
      <c r="A15" s="67"/>
      <c r="B15" s="16" t="s">
        <v>174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</row>
    <row r="16" spans="1:13" s="53" customFormat="1" ht="66.75" customHeight="1">
      <c r="A16" s="67"/>
      <c r="B16" s="16" t="s">
        <v>183</v>
      </c>
      <c r="C16" s="3">
        <v>155</v>
      </c>
      <c r="D16" s="3">
        <v>3835</v>
      </c>
      <c r="E16" s="3">
        <v>1165</v>
      </c>
      <c r="F16" s="3">
        <v>340</v>
      </c>
      <c r="G16" s="2"/>
      <c r="H16" s="2"/>
      <c r="I16" s="2"/>
      <c r="J16" s="2"/>
      <c r="K16" s="2"/>
      <c r="L16" s="2"/>
      <c r="M16" s="2"/>
    </row>
    <row r="17" spans="1:13" s="53" customFormat="1" ht="49.5" customHeight="1">
      <c r="A17" s="67"/>
      <c r="B17" s="16" t="s">
        <v>175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s="4" customFormat="1" ht="15.75">
      <c r="A18" s="50"/>
      <c r="B18" s="15" t="s">
        <v>15</v>
      </c>
      <c r="C18" s="2">
        <f>C5+C13</f>
        <v>155</v>
      </c>
      <c r="D18" s="2">
        <f t="shared" ref="D18:M18" si="2">D5+D13</f>
        <v>3835</v>
      </c>
      <c r="E18" s="2">
        <f t="shared" si="2"/>
        <v>1165</v>
      </c>
      <c r="F18" s="2">
        <f t="shared" si="2"/>
        <v>340</v>
      </c>
      <c r="G18" s="2">
        <f t="shared" si="2"/>
        <v>0</v>
      </c>
      <c r="H18" s="2">
        <f t="shared" si="2"/>
        <v>0</v>
      </c>
      <c r="I18" s="2">
        <f t="shared" si="2"/>
        <v>0</v>
      </c>
      <c r="J18" s="2">
        <f t="shared" si="2"/>
        <v>0</v>
      </c>
      <c r="K18" s="2">
        <f t="shared" si="2"/>
        <v>0</v>
      </c>
      <c r="L18" s="2">
        <f t="shared" si="2"/>
        <v>0</v>
      </c>
      <c r="M18" s="2">
        <f t="shared" si="2"/>
        <v>0</v>
      </c>
    </row>
  </sheetData>
  <mergeCells count="11">
    <mergeCell ref="A5:A12"/>
    <mergeCell ref="A13:A17"/>
    <mergeCell ref="A1:M1"/>
    <mergeCell ref="A2:A4"/>
    <mergeCell ref="B2:B4"/>
    <mergeCell ref="C2:M2"/>
    <mergeCell ref="F3:G3"/>
    <mergeCell ref="H3:I3"/>
    <mergeCell ref="J3:K3"/>
    <mergeCell ref="L3:M3"/>
    <mergeCell ref="C3:E3"/>
  </mergeCells>
  <pageMargins left="0.70866141732283472" right="0.70866141732283472" top="0.74803149606299213" bottom="0.74803149606299213" header="0.31496062992125984" footer="0.31496062992125984"/>
  <pageSetup paperSize="9" scale="8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"/>
  <sheetViews>
    <sheetView workbookViewId="0">
      <selection activeCell="V10" sqref="V10"/>
    </sheetView>
  </sheetViews>
  <sheetFormatPr defaultColWidth="9.140625" defaultRowHeight="15"/>
  <cols>
    <col min="1" max="1" width="7.7109375" style="30" customWidth="1"/>
    <col min="2" max="2" width="10.85546875" style="30" customWidth="1"/>
    <col min="3" max="3" width="11.7109375" style="30" hidden="1" customWidth="1"/>
    <col min="4" max="4" width="7.42578125" style="30" hidden="1" customWidth="1"/>
    <col min="5" max="5" width="11.7109375" style="30" hidden="1" customWidth="1"/>
    <col min="6" max="6" width="10.28515625" style="30" hidden="1" customWidth="1"/>
    <col min="7" max="7" width="7.5703125" style="30" hidden="1" customWidth="1"/>
    <col min="8" max="8" width="11.42578125" style="30" hidden="1" customWidth="1"/>
    <col min="9" max="9" width="10.85546875" style="30" hidden="1" customWidth="1"/>
    <col min="10" max="10" width="7.42578125" style="30" hidden="1" customWidth="1"/>
    <col min="11" max="11" width="11.7109375" style="30" hidden="1" customWidth="1"/>
    <col min="12" max="12" width="10.85546875" style="30" hidden="1" customWidth="1"/>
    <col min="13" max="13" width="7.7109375" style="30" hidden="1" customWidth="1"/>
    <col min="14" max="15" width="12.42578125" style="30" hidden="1" customWidth="1"/>
    <col min="16" max="16" width="10.7109375" style="30" customWidth="1"/>
    <col min="17" max="17" width="7.5703125" style="30" customWidth="1"/>
    <col min="18" max="19" width="11.28515625" style="30" customWidth="1"/>
    <col min="20" max="20" width="10.5703125" style="30" customWidth="1"/>
    <col min="21" max="21" width="8.42578125" style="30" customWidth="1"/>
    <col min="22" max="22" width="7.140625" style="30" customWidth="1"/>
    <col min="23" max="23" width="10.28515625" style="30" customWidth="1"/>
    <col min="24" max="24" width="9.5703125" style="30" customWidth="1"/>
    <col min="25" max="25" width="8" style="30" customWidth="1"/>
    <col min="26" max="26" width="12.85546875" style="30" customWidth="1"/>
    <col min="27" max="27" width="11.140625" style="30" bestFit="1" customWidth="1"/>
    <col min="28" max="28" width="8.5703125" style="30" customWidth="1"/>
    <col min="29" max="29" width="11.85546875" style="30" customWidth="1"/>
    <col min="30" max="30" width="10.85546875" style="30" customWidth="1"/>
    <col min="31" max="16384" width="9.140625" style="30"/>
  </cols>
  <sheetData>
    <row r="1" spans="1:30" ht="39" customHeight="1">
      <c r="A1" s="81" t="s">
        <v>117</v>
      </c>
      <c r="B1" s="82"/>
      <c r="C1" s="82"/>
      <c r="D1" s="82"/>
      <c r="E1" s="82"/>
      <c r="F1" s="82"/>
      <c r="G1" s="82"/>
      <c r="H1" s="82"/>
      <c r="I1" s="82"/>
      <c r="J1" s="82"/>
      <c r="K1" s="82"/>
    </row>
    <row r="2" spans="1:30" s="4" customFormat="1" ht="31.5" customHeight="1">
      <c r="A2" s="69" t="s">
        <v>75</v>
      </c>
      <c r="B2" s="70" t="s">
        <v>124</v>
      </c>
      <c r="C2" s="71" t="s">
        <v>0</v>
      </c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3"/>
      <c r="Z2" s="31" t="s">
        <v>80</v>
      </c>
    </row>
    <row r="3" spans="1:30" s="4" customFormat="1" ht="19.5" customHeight="1">
      <c r="A3" s="69"/>
      <c r="B3" s="70"/>
      <c r="C3" s="69" t="s">
        <v>17</v>
      </c>
      <c r="D3" s="69"/>
      <c r="E3" s="69"/>
      <c r="F3" s="69" t="s">
        <v>16</v>
      </c>
      <c r="G3" s="69"/>
      <c r="H3" s="69"/>
      <c r="I3" s="69" t="s">
        <v>18</v>
      </c>
      <c r="J3" s="69"/>
      <c r="K3" s="69"/>
      <c r="L3" s="71" t="s">
        <v>76</v>
      </c>
      <c r="M3" s="72"/>
      <c r="N3" s="72"/>
      <c r="O3" s="73"/>
      <c r="P3" s="71" t="s">
        <v>77</v>
      </c>
      <c r="Q3" s="72"/>
      <c r="R3" s="72"/>
      <c r="S3" s="73"/>
      <c r="T3" s="69" t="s">
        <v>78</v>
      </c>
      <c r="U3" s="69"/>
      <c r="V3" s="69"/>
      <c r="W3" s="69" t="s">
        <v>79</v>
      </c>
      <c r="X3" s="69"/>
      <c r="Y3" s="69"/>
      <c r="Z3" s="32"/>
      <c r="AA3" s="75" t="s">
        <v>162</v>
      </c>
      <c r="AB3" s="76"/>
      <c r="AC3" s="76"/>
      <c r="AD3" s="76"/>
    </row>
    <row r="4" spans="1:30" s="4" customFormat="1" ht="27.75" customHeight="1">
      <c r="A4" s="69"/>
      <c r="B4" s="70"/>
      <c r="C4" s="28" t="s">
        <v>19</v>
      </c>
      <c r="D4" s="28" t="s">
        <v>23</v>
      </c>
      <c r="E4" s="28" t="s">
        <v>20</v>
      </c>
      <c r="F4" s="28" t="s">
        <v>19</v>
      </c>
      <c r="G4" s="28" t="s">
        <v>23</v>
      </c>
      <c r="H4" s="28" t="s">
        <v>20</v>
      </c>
      <c r="I4" s="28" t="s">
        <v>19</v>
      </c>
      <c r="J4" s="28" t="s">
        <v>23</v>
      </c>
      <c r="K4" s="28" t="s">
        <v>20</v>
      </c>
      <c r="L4" s="28" t="s">
        <v>19</v>
      </c>
      <c r="M4" s="28" t="s">
        <v>23</v>
      </c>
      <c r="N4" s="28" t="s">
        <v>20</v>
      </c>
      <c r="O4" s="43" t="s">
        <v>150</v>
      </c>
      <c r="P4" s="28" t="s">
        <v>19</v>
      </c>
      <c r="Q4" s="28" t="s">
        <v>23</v>
      </c>
      <c r="R4" s="28" t="s">
        <v>20</v>
      </c>
      <c r="S4" s="58" t="s">
        <v>150</v>
      </c>
      <c r="T4" s="28" t="s">
        <v>19</v>
      </c>
      <c r="U4" s="28" t="s">
        <v>23</v>
      </c>
      <c r="V4" s="28" t="s">
        <v>20</v>
      </c>
      <c r="W4" s="28" t="s">
        <v>19</v>
      </c>
      <c r="X4" s="28" t="s">
        <v>23</v>
      </c>
      <c r="Y4" s="28" t="s">
        <v>20</v>
      </c>
      <c r="Z4" s="32"/>
      <c r="AA4" s="44" t="s">
        <v>19</v>
      </c>
      <c r="AB4" s="44" t="s">
        <v>23</v>
      </c>
      <c r="AC4" s="44" t="s">
        <v>20</v>
      </c>
      <c r="AD4" s="44" t="s">
        <v>150</v>
      </c>
    </row>
    <row r="5" spans="1:30">
      <c r="A5" s="33">
        <v>1</v>
      </c>
      <c r="B5" s="24">
        <f>C5+F5+I5+L5+P5+T5+W5</f>
        <v>13408.98798</v>
      </c>
      <c r="C5" s="24">
        <f>'1'!C40</f>
        <v>2141.6999999999998</v>
      </c>
      <c r="D5" s="24">
        <f>'1'!D40</f>
        <v>45.2</v>
      </c>
      <c r="E5" s="24">
        <f>'1'!E40</f>
        <v>2223.1</v>
      </c>
      <c r="F5" s="24">
        <f>'1'!F40</f>
        <v>1771.827</v>
      </c>
      <c r="G5" s="24">
        <f>'1'!G40</f>
        <v>68.8</v>
      </c>
      <c r="H5" s="24">
        <f>'1'!H40</f>
        <v>1460.4069999999999</v>
      </c>
      <c r="I5" s="24">
        <f>'1'!I40</f>
        <v>2506.2168300000003</v>
      </c>
      <c r="J5" s="24">
        <f>'1'!J40</f>
        <v>75.400000000000006</v>
      </c>
      <c r="K5" s="24">
        <f>'1'!K40</f>
        <v>1032.1500000000001</v>
      </c>
      <c r="L5" s="24">
        <f>'1'!L40</f>
        <v>1851.163</v>
      </c>
      <c r="M5" s="24">
        <f>'1'!M40</f>
        <v>82.9</v>
      </c>
      <c r="N5" s="24">
        <f>'1'!N40</f>
        <v>1546.876</v>
      </c>
      <c r="O5" s="24"/>
      <c r="P5" s="24">
        <f>'1'!O40</f>
        <v>1986.6811499999999</v>
      </c>
      <c r="Q5" s="24">
        <f>'1'!P40</f>
        <v>91.2</v>
      </c>
      <c r="R5" s="24">
        <f>'1'!Q40</f>
        <v>716.1</v>
      </c>
      <c r="S5" s="24"/>
      <c r="T5" s="24">
        <f>'1'!R40</f>
        <v>1570.5</v>
      </c>
      <c r="U5" s="24">
        <f>'1'!S40</f>
        <v>100.3</v>
      </c>
      <c r="V5" s="24">
        <f>'1'!T40</f>
        <v>0</v>
      </c>
      <c r="W5" s="24">
        <f>'1'!U40</f>
        <v>1580.9</v>
      </c>
      <c r="X5" s="24">
        <f>'1'!V40</f>
        <v>104.6</v>
      </c>
      <c r="Y5" s="24">
        <f>'1'!W40</f>
        <v>0</v>
      </c>
      <c r="Z5" s="34">
        <f>SUM(C5:Y5)</f>
        <v>20956.020979999998</v>
      </c>
      <c r="AA5" s="24">
        <f>C5+F5+I5+L5+P5+T5+W5</f>
        <v>13408.98798</v>
      </c>
      <c r="AB5" s="24">
        <f>D5+G5+J5+M5+Q5+U5+X5</f>
        <v>568.4</v>
      </c>
      <c r="AC5" s="24">
        <f t="shared" ref="AC5" si="0">E5+H5+K5+N5+R5+V5+Y5</f>
        <v>6978.6329999999998</v>
      </c>
      <c r="AD5" s="24">
        <f>O5</f>
        <v>0</v>
      </c>
    </row>
    <row r="6" spans="1:30">
      <c r="A6" s="33">
        <v>2</v>
      </c>
      <c r="B6" s="24">
        <f t="shared" ref="B6:B9" si="1">C6+F6+I6+L6+P6+T6+W6</f>
        <v>44677.30096</v>
      </c>
      <c r="C6" s="24">
        <f>'2'!C56</f>
        <v>8507</v>
      </c>
      <c r="D6" s="24">
        <f>'2'!D56</f>
        <v>0</v>
      </c>
      <c r="E6" s="24">
        <f>'2'!E56</f>
        <v>15407.5</v>
      </c>
      <c r="F6" s="24">
        <f>'2'!F56</f>
        <v>5896.5000000000009</v>
      </c>
      <c r="G6" s="24"/>
      <c r="H6" s="24">
        <f>'2'!G56</f>
        <v>25975.9</v>
      </c>
      <c r="I6" s="24">
        <f>'2'!H56</f>
        <v>7514.6999999999989</v>
      </c>
      <c r="J6" s="24"/>
      <c r="K6" s="24">
        <f>'2'!I56</f>
        <v>33230.81</v>
      </c>
      <c r="L6" s="24">
        <f>'2'!J56</f>
        <v>6896.6900000000005</v>
      </c>
      <c r="M6" s="24"/>
      <c r="N6" s="24">
        <f>'2'!K56</f>
        <v>34570.160000000003</v>
      </c>
      <c r="O6" s="24"/>
      <c r="P6" s="24">
        <f>'2'!L56</f>
        <v>7332.4109600000002</v>
      </c>
      <c r="Q6" s="24"/>
      <c r="R6" s="24">
        <f>'2'!M56</f>
        <v>42502.08569</v>
      </c>
      <c r="S6" s="24"/>
      <c r="T6" s="24">
        <f>'2'!N56</f>
        <v>4315</v>
      </c>
      <c r="U6" s="24"/>
      <c r="V6" s="24">
        <f>'2'!O56</f>
        <v>0</v>
      </c>
      <c r="W6" s="24">
        <f>'2'!P56</f>
        <v>4215</v>
      </c>
      <c r="X6" s="24"/>
      <c r="Y6" s="24">
        <f>'2'!Q56</f>
        <v>0</v>
      </c>
      <c r="Z6" s="34">
        <f t="shared" ref="Z6" si="2">SUM(C6:Y6)</f>
        <v>196363.75665000002</v>
      </c>
      <c r="AA6" s="24">
        <f>C6+F6+I6+L6+P6+T6+W6</f>
        <v>44677.30096</v>
      </c>
      <c r="AB6" s="24">
        <f t="shared" ref="AB6:AB9" si="3">D6+G6+J6+M6+Q6+U6+X6</f>
        <v>0</v>
      </c>
      <c r="AC6" s="24">
        <f t="shared" ref="AC6:AC9" si="4">E6+H6+K6+N6+R6+V6+Y6</f>
        <v>151686.45569</v>
      </c>
      <c r="AD6" s="24">
        <f t="shared" ref="AD6:AD7" si="5">O6</f>
        <v>0</v>
      </c>
    </row>
    <row r="7" spans="1:30">
      <c r="A7" s="33">
        <v>3</v>
      </c>
      <c r="B7" s="24">
        <f>C7+F7+I7+L7+P7+T7+W7</f>
        <v>2497.7458500000002</v>
      </c>
      <c r="C7" s="24">
        <f>'3'!C15</f>
        <v>218.37720000000002</v>
      </c>
      <c r="D7" s="24">
        <f>'3'!D15</f>
        <v>0</v>
      </c>
      <c r="E7" s="24">
        <f>'3'!E15</f>
        <v>2250.4</v>
      </c>
      <c r="F7" s="24">
        <f>'3'!F15</f>
        <v>345</v>
      </c>
      <c r="G7" s="24"/>
      <c r="H7" s="24">
        <f>'3'!G15</f>
        <v>1207</v>
      </c>
      <c r="I7" s="24">
        <f>'3'!H15</f>
        <v>1066.1236799999999</v>
      </c>
      <c r="J7" s="24"/>
      <c r="K7" s="24">
        <f>'3'!I15</f>
        <v>2030</v>
      </c>
      <c r="L7" s="24">
        <f>'3'!J15</f>
        <v>500</v>
      </c>
      <c r="M7" s="24"/>
      <c r="N7" s="24">
        <f>'3'!K15</f>
        <v>4645.6000000000004</v>
      </c>
      <c r="O7" s="24">
        <f>'3'!L15</f>
        <v>5354.4</v>
      </c>
      <c r="P7" s="24">
        <f>'3'!M15</f>
        <v>368.24496999999997</v>
      </c>
      <c r="Q7" s="24"/>
      <c r="R7" s="24">
        <f>'3'!N15</f>
        <v>8111.2690000000002</v>
      </c>
      <c r="S7" s="24"/>
      <c r="T7" s="24">
        <f>'3'!O15</f>
        <v>0</v>
      </c>
      <c r="U7" s="24"/>
      <c r="V7" s="24">
        <f>'3'!P15</f>
        <v>0</v>
      </c>
      <c r="W7" s="24">
        <f>'3'!Q15</f>
        <v>0</v>
      </c>
      <c r="X7" s="24"/>
      <c r="Y7" s="24">
        <f>'3'!R15</f>
        <v>0</v>
      </c>
      <c r="Z7" s="34">
        <f>SUM(C7:Y7)</f>
        <v>26096.414850000001</v>
      </c>
      <c r="AA7" s="24">
        <f t="shared" ref="AA7" si="6">C7+F7+I7+L7+P7+T7+W7</f>
        <v>2497.7458500000002</v>
      </c>
      <c r="AB7" s="24">
        <f t="shared" si="3"/>
        <v>0</v>
      </c>
      <c r="AC7" s="24">
        <f t="shared" si="4"/>
        <v>18244.269</v>
      </c>
      <c r="AD7" s="24">
        <f t="shared" si="5"/>
        <v>5354.4</v>
      </c>
    </row>
    <row r="8" spans="1:30">
      <c r="A8" s="33">
        <v>4</v>
      </c>
      <c r="B8" s="24">
        <f t="shared" si="1"/>
        <v>1165.5250000000001</v>
      </c>
      <c r="C8" s="24">
        <v>0</v>
      </c>
      <c r="D8" s="24">
        <f>'4'!D12</f>
        <v>0</v>
      </c>
      <c r="E8" s="24">
        <f>'4'!E12</f>
        <v>0</v>
      </c>
      <c r="F8" s="35">
        <v>0</v>
      </c>
      <c r="G8" s="35"/>
      <c r="H8" s="24">
        <f>'4'!G12</f>
        <v>0</v>
      </c>
      <c r="I8" s="24">
        <f>'4'!H12</f>
        <v>29.8</v>
      </c>
      <c r="J8" s="24"/>
      <c r="K8" s="24">
        <f>'4'!I12</f>
        <v>0</v>
      </c>
      <c r="L8" s="24">
        <f>'4'!J12</f>
        <v>108.306</v>
      </c>
      <c r="M8" s="24"/>
      <c r="N8" s="24">
        <f>'4'!K12</f>
        <v>1282.1079999999999</v>
      </c>
      <c r="O8" s="24"/>
      <c r="P8" s="24">
        <f>'4'!L12</f>
        <v>127.41900000000001</v>
      </c>
      <c r="Q8" s="24"/>
      <c r="R8" s="24">
        <f>'4'!M12</f>
        <v>245.411</v>
      </c>
      <c r="S8" s="24"/>
      <c r="T8" s="24">
        <f>'4'!N12</f>
        <v>450</v>
      </c>
      <c r="U8" s="24"/>
      <c r="V8" s="24">
        <f>'4'!O12</f>
        <v>0</v>
      </c>
      <c r="W8" s="24">
        <f>'4'!P12</f>
        <v>450</v>
      </c>
      <c r="X8" s="24"/>
      <c r="Y8" s="24">
        <f>'4'!Q12</f>
        <v>0</v>
      </c>
      <c r="Z8" s="34">
        <f>SUM(C8:Y8)</f>
        <v>2693.0439999999999</v>
      </c>
      <c r="AA8" s="24">
        <f>C8+F8+I8+L8+P8+T8+W8</f>
        <v>1165.5250000000001</v>
      </c>
      <c r="AB8" s="24">
        <f t="shared" si="3"/>
        <v>0</v>
      </c>
      <c r="AC8" s="24">
        <f t="shared" si="4"/>
        <v>1527.519</v>
      </c>
      <c r="AD8" s="24">
        <f>O8</f>
        <v>0</v>
      </c>
    </row>
    <row r="9" spans="1:30">
      <c r="A9" s="33">
        <v>5</v>
      </c>
      <c r="B9" s="24">
        <f t="shared" si="1"/>
        <v>495</v>
      </c>
      <c r="C9" s="24">
        <v>0</v>
      </c>
      <c r="D9" s="24">
        <f>'4'!D13</f>
        <v>0</v>
      </c>
      <c r="E9" s="24">
        <f>'4'!E13</f>
        <v>0</v>
      </c>
      <c r="F9" s="35"/>
      <c r="G9" s="35"/>
      <c r="H9" s="24"/>
      <c r="I9" s="24"/>
      <c r="J9" s="24"/>
      <c r="K9" s="24"/>
      <c r="L9" s="24"/>
      <c r="M9" s="24"/>
      <c r="N9" s="24"/>
      <c r="O9" s="24"/>
      <c r="P9" s="24">
        <f>'5'!C18</f>
        <v>155</v>
      </c>
      <c r="Q9" s="24"/>
      <c r="R9" s="24">
        <f>'5'!D18</f>
        <v>3835</v>
      </c>
      <c r="S9" s="24">
        <f>'5'!E18</f>
        <v>1165</v>
      </c>
      <c r="T9" s="24">
        <f>'5'!F18</f>
        <v>340</v>
      </c>
      <c r="U9" s="24"/>
      <c r="V9" s="24">
        <f>'5'!G18</f>
        <v>0</v>
      </c>
      <c r="W9" s="24"/>
      <c r="X9" s="24"/>
      <c r="Y9" s="24"/>
      <c r="Z9" s="34">
        <f>SUM(C9:Y9)</f>
        <v>5495</v>
      </c>
      <c r="AA9" s="24">
        <f>C9+F9+I9+L9+P9+T9+W9</f>
        <v>495</v>
      </c>
      <c r="AB9" s="24">
        <f t="shared" si="3"/>
        <v>0</v>
      </c>
      <c r="AC9" s="24">
        <f t="shared" si="4"/>
        <v>3835</v>
      </c>
      <c r="AD9" s="24">
        <f>O9+S9</f>
        <v>1165</v>
      </c>
    </row>
    <row r="10" spans="1:30" s="37" customFormat="1">
      <c r="A10" s="36" t="s">
        <v>73</v>
      </c>
      <c r="B10" s="24">
        <f>C10+F10+I10+L10+P10+T10+W10</f>
        <v>62244.559790000007</v>
      </c>
      <c r="C10" s="25">
        <f>SUM(C5:C9)</f>
        <v>10867.077200000002</v>
      </c>
      <c r="D10" s="25">
        <f t="shared" ref="D10:E10" si="7">SUM(D5:D9)</f>
        <v>45.2</v>
      </c>
      <c r="E10" s="25">
        <f t="shared" si="7"/>
        <v>19881</v>
      </c>
      <c r="F10" s="25">
        <f t="shared" ref="F10" si="8">SUM(F5:F9)</f>
        <v>8013.3270000000011</v>
      </c>
      <c r="G10" s="25">
        <f t="shared" ref="G10" si="9">SUM(G5:G9)</f>
        <v>68.8</v>
      </c>
      <c r="H10" s="25">
        <f t="shared" ref="H10" si="10">SUM(H5:H9)</f>
        <v>28643.307000000001</v>
      </c>
      <c r="I10" s="25">
        <f t="shared" ref="I10" si="11">SUM(I5:I9)</f>
        <v>11116.840509999998</v>
      </c>
      <c r="J10" s="25">
        <f t="shared" ref="J10" si="12">SUM(J5:J9)</f>
        <v>75.400000000000006</v>
      </c>
      <c r="K10" s="25">
        <f t="shared" ref="K10" si="13">SUM(K5:K9)</f>
        <v>36292.959999999999</v>
      </c>
      <c r="L10" s="25">
        <f t="shared" ref="L10" si="14">SUM(L5:L9)</f>
        <v>9356.1590000000015</v>
      </c>
      <c r="M10" s="25">
        <f t="shared" ref="M10" si="15">SUM(M5:M9)</f>
        <v>82.9</v>
      </c>
      <c r="N10" s="25">
        <f t="shared" ref="N10" si="16">SUM(N5:N9)</f>
        <v>42044.743999999999</v>
      </c>
      <c r="O10" s="25">
        <f t="shared" ref="O10" si="17">SUM(O5:O9)</f>
        <v>5354.4</v>
      </c>
      <c r="P10" s="25">
        <f t="shared" ref="P10" si="18">SUM(P5:P9)</f>
        <v>9969.7560799999992</v>
      </c>
      <c r="Q10" s="25">
        <f t="shared" ref="Q10" si="19">SUM(Q5:Q9)</f>
        <v>91.2</v>
      </c>
      <c r="R10" s="25">
        <f t="shared" ref="R10" si="20">SUM(R5:R9)</f>
        <v>55409.865689999999</v>
      </c>
      <c r="S10" s="25">
        <f t="shared" ref="S10" si="21">SUM(S5:S9)</f>
        <v>1165</v>
      </c>
      <c r="T10" s="25">
        <f t="shared" ref="T10" si="22">SUM(T5:T9)</f>
        <v>6675.5</v>
      </c>
      <c r="U10" s="25">
        <f t="shared" ref="U10" si="23">SUM(U5:U9)</f>
        <v>100.3</v>
      </c>
      <c r="V10" s="25">
        <f t="shared" ref="V10" si="24">SUM(V5:V9)</f>
        <v>0</v>
      </c>
      <c r="W10" s="25">
        <f t="shared" ref="W10" si="25">SUM(W5:W9)</f>
        <v>6245.9</v>
      </c>
      <c r="X10" s="25">
        <f t="shared" ref="X10" si="26">SUM(X5:X9)</f>
        <v>104.6</v>
      </c>
      <c r="Y10" s="25">
        <f t="shared" ref="Y10" si="27">SUM(Y5:Y9)</f>
        <v>0</v>
      </c>
      <c r="Z10" s="25">
        <f>SUM(Z5:Z9)</f>
        <v>251604.23648000002</v>
      </c>
      <c r="AA10" s="25">
        <f>SUM(AA5:AA9)</f>
        <v>62244.559789999999</v>
      </c>
      <c r="AB10" s="25">
        <f t="shared" ref="AB10" si="28">SUM(AB5:AB8)</f>
        <v>568.4</v>
      </c>
      <c r="AC10" s="25">
        <f>SUM(AC5:AC9)</f>
        <v>182271.87669</v>
      </c>
      <c r="AD10" s="25">
        <f>SUM(AD5:AD9)</f>
        <v>6519.4</v>
      </c>
    </row>
    <row r="11" spans="1:30">
      <c r="C11" s="80">
        <f>C10+D10+E10</f>
        <v>30793.277200000004</v>
      </c>
      <c r="D11" s="80"/>
      <c r="E11" s="80"/>
      <c r="F11" s="80">
        <f>F10+G10+H10</f>
        <v>36725.434000000001</v>
      </c>
      <c r="G11" s="80"/>
      <c r="H11" s="80"/>
      <c r="I11" s="80">
        <f>I10+J10+K10</f>
        <v>47485.200509999995</v>
      </c>
      <c r="J11" s="80"/>
      <c r="K11" s="80"/>
      <c r="L11" s="77">
        <f>L10+M10+N10+O10</f>
        <v>56838.203000000001</v>
      </c>
      <c r="M11" s="78"/>
      <c r="N11" s="78"/>
      <c r="O11" s="79"/>
      <c r="P11" s="80">
        <f>P10+Q10+R10+S10</f>
        <v>66635.821769999995</v>
      </c>
      <c r="Q11" s="80"/>
      <c r="R11" s="80"/>
      <c r="S11" s="59"/>
      <c r="T11" s="80">
        <f>T10+U10+V10</f>
        <v>6775.8</v>
      </c>
      <c r="U11" s="80"/>
      <c r="V11" s="80"/>
      <c r="W11" s="80">
        <f>W10+X10+Y10</f>
        <v>6350.5</v>
      </c>
      <c r="X11" s="80"/>
      <c r="Y11" s="80"/>
      <c r="AA11" s="77">
        <f>AA10+AB10+AC10+AD10</f>
        <v>251604.23647999999</v>
      </c>
      <c r="AB11" s="78"/>
      <c r="AC11" s="78"/>
      <c r="AD11" s="79"/>
    </row>
  </sheetData>
  <mergeCells count="20">
    <mergeCell ref="P3:S3"/>
    <mergeCell ref="C11:E11"/>
    <mergeCell ref="A1:K1"/>
    <mergeCell ref="A2:A4"/>
    <mergeCell ref="B2:B4"/>
    <mergeCell ref="C3:E3"/>
    <mergeCell ref="F3:H3"/>
    <mergeCell ref="I3:K3"/>
    <mergeCell ref="C2:Y2"/>
    <mergeCell ref="L3:O3"/>
    <mergeCell ref="F11:H11"/>
    <mergeCell ref="I11:K11"/>
    <mergeCell ref="P11:R11"/>
    <mergeCell ref="L11:O11"/>
    <mergeCell ref="AA3:AD3"/>
    <mergeCell ref="AA11:AD11"/>
    <mergeCell ref="T3:V3"/>
    <mergeCell ref="W3:Y3"/>
    <mergeCell ref="T11:V11"/>
    <mergeCell ref="W11:Y11"/>
  </mergeCells>
  <pageMargins left="0.39370078740157483" right="0.15748031496062992" top="0.47244094488188981" bottom="0.27559055118110237" header="0.43307086614173229" footer="0.31496062992125984"/>
  <pageSetup paperSize="9" scale="84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8"/>
  <sheetViews>
    <sheetView topLeftCell="B1" zoomScale="80" zoomScaleNormal="80" workbookViewId="0">
      <selection activeCell="S14" sqref="S14"/>
    </sheetView>
  </sheetViews>
  <sheetFormatPr defaultRowHeight="15"/>
  <cols>
    <col min="1" max="1" width="7.28515625" customWidth="1"/>
    <col min="2" max="2" width="11" customWidth="1"/>
    <col min="3" max="3" width="11.42578125" customWidth="1"/>
    <col min="4" max="4" width="10.140625" customWidth="1"/>
    <col min="5" max="5" width="11.5703125" customWidth="1"/>
    <col min="6" max="6" width="10.7109375" customWidth="1"/>
    <col min="9" max="9" width="10.85546875" customWidth="1"/>
    <col min="12" max="12" width="11" customWidth="1"/>
    <col min="15" max="15" width="10.85546875" customWidth="1"/>
    <col min="17" max="17" width="11" customWidth="1"/>
    <col min="19" max="19" width="10.85546875" customWidth="1"/>
    <col min="21" max="21" width="11.7109375" customWidth="1"/>
    <col min="22" max="22" width="12.140625" customWidth="1"/>
    <col min="23" max="23" width="10.85546875" customWidth="1"/>
    <col min="24" max="24" width="12" customWidth="1"/>
  </cols>
  <sheetData>
    <row r="1" spans="1:24" ht="70.5" customHeight="1">
      <c r="A1" s="90" t="s">
        <v>88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t="s">
        <v>85</v>
      </c>
    </row>
    <row r="2" spans="1:24" s="1" customFormat="1" ht="31.5" customHeight="1">
      <c r="A2" s="83" t="s">
        <v>86</v>
      </c>
      <c r="B2" s="92" t="s">
        <v>74</v>
      </c>
      <c r="C2" s="87" t="s">
        <v>0</v>
      </c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9"/>
      <c r="U2" s="12" t="s">
        <v>80</v>
      </c>
      <c r="V2" s="93"/>
      <c r="W2" s="93"/>
      <c r="X2" s="93"/>
    </row>
    <row r="3" spans="1:24" s="1" customFormat="1" ht="19.5" customHeight="1">
      <c r="A3" s="83"/>
      <c r="B3" s="92"/>
      <c r="C3" s="69" t="s">
        <v>17</v>
      </c>
      <c r="D3" s="69"/>
      <c r="E3" s="69"/>
      <c r="F3" s="69" t="s">
        <v>16</v>
      </c>
      <c r="G3" s="69"/>
      <c r="H3" s="69"/>
      <c r="I3" s="83" t="s">
        <v>18</v>
      </c>
      <c r="J3" s="83"/>
      <c r="K3" s="83"/>
      <c r="L3" s="83" t="s">
        <v>76</v>
      </c>
      <c r="M3" s="83"/>
      <c r="N3" s="83"/>
      <c r="O3" s="83" t="s">
        <v>77</v>
      </c>
      <c r="P3" s="83"/>
      <c r="Q3" s="83" t="s">
        <v>78</v>
      </c>
      <c r="R3" s="83"/>
      <c r="S3" s="83" t="s">
        <v>79</v>
      </c>
      <c r="T3" s="83"/>
      <c r="U3" s="11"/>
      <c r="V3" s="84" t="s">
        <v>87</v>
      </c>
      <c r="W3" s="85"/>
      <c r="X3" s="86"/>
    </row>
    <row r="4" spans="1:24" s="1" customFormat="1" ht="27.75" customHeight="1">
      <c r="A4" s="83"/>
      <c r="B4" s="92"/>
      <c r="C4" s="19" t="s">
        <v>19</v>
      </c>
      <c r="D4" s="19" t="s">
        <v>23</v>
      </c>
      <c r="E4" s="19" t="s">
        <v>20</v>
      </c>
      <c r="F4" s="19" t="s">
        <v>19</v>
      </c>
      <c r="G4" s="19" t="s">
        <v>23</v>
      </c>
      <c r="H4" s="19" t="s">
        <v>20</v>
      </c>
      <c r="I4" s="18" t="s">
        <v>19</v>
      </c>
      <c r="J4" s="19" t="s">
        <v>23</v>
      </c>
      <c r="K4" s="18" t="s">
        <v>20</v>
      </c>
      <c r="L4" s="18" t="s">
        <v>19</v>
      </c>
      <c r="M4" s="19" t="s">
        <v>23</v>
      </c>
      <c r="N4" s="18" t="s">
        <v>20</v>
      </c>
      <c r="O4" s="18" t="s">
        <v>19</v>
      </c>
      <c r="P4" s="18" t="s">
        <v>20</v>
      </c>
      <c r="Q4" s="18" t="s">
        <v>19</v>
      </c>
      <c r="R4" s="18" t="s">
        <v>20</v>
      </c>
      <c r="S4" s="18" t="s">
        <v>19</v>
      </c>
      <c r="T4" s="18" t="s">
        <v>20</v>
      </c>
      <c r="U4" s="11"/>
      <c r="V4" s="18" t="s">
        <v>19</v>
      </c>
      <c r="W4" s="19" t="s">
        <v>23</v>
      </c>
      <c r="X4" s="18" t="s">
        <v>20</v>
      </c>
    </row>
    <row r="5" spans="1:24">
      <c r="A5" s="6">
        <v>1</v>
      </c>
      <c r="B5" s="10">
        <f>SUM(F5:H5)</f>
        <v>1694.8999999999999</v>
      </c>
      <c r="C5" s="7">
        <v>2141.6999999999998</v>
      </c>
      <c r="D5" s="7">
        <v>45.2</v>
      </c>
      <c r="E5" s="7">
        <v>2223.1</v>
      </c>
      <c r="F5" s="7">
        <v>1626.1</v>
      </c>
      <c r="G5" s="7">
        <v>68.8</v>
      </c>
      <c r="H5" s="7">
        <v>0</v>
      </c>
      <c r="I5" s="7">
        <v>1751.3</v>
      </c>
      <c r="J5" s="7">
        <v>75.400000000000006</v>
      </c>
      <c r="K5" s="7">
        <v>0</v>
      </c>
      <c r="L5" s="7">
        <v>1881</v>
      </c>
      <c r="M5" s="7">
        <v>82.9</v>
      </c>
      <c r="N5" s="7">
        <v>0</v>
      </c>
      <c r="O5" s="7">
        <v>2800</v>
      </c>
      <c r="P5" s="7"/>
      <c r="Q5" s="7">
        <v>2800</v>
      </c>
      <c r="R5" s="7"/>
      <c r="S5" s="7">
        <v>2800</v>
      </c>
      <c r="T5" s="7"/>
      <c r="U5" s="10">
        <f>SUM(C5:T5)</f>
        <v>18295.5</v>
      </c>
      <c r="V5" s="20">
        <f>C5+F5+I5+L5+O5+Q5+S5</f>
        <v>15800.099999999999</v>
      </c>
      <c r="W5" s="20">
        <f t="shared" ref="W5" si="0">D5+G5+J5+M5+P5+R5+T5</f>
        <v>272.3</v>
      </c>
      <c r="X5" s="20">
        <f>E5+H5+K5+N5+P5+R5+T5</f>
        <v>2223.1</v>
      </c>
    </row>
    <row r="6" spans="1:24">
      <c r="A6" s="6">
        <v>2</v>
      </c>
      <c r="B6" s="10">
        <f t="shared" ref="B6:B8" si="1">SUM(F6:H6)</f>
        <v>4921.3</v>
      </c>
      <c r="C6" s="7">
        <v>8507</v>
      </c>
      <c r="D6" s="7">
        <v>0</v>
      </c>
      <c r="E6" s="7">
        <v>15407.5</v>
      </c>
      <c r="F6" s="7">
        <v>4921.3</v>
      </c>
      <c r="G6" s="7">
        <v>0</v>
      </c>
      <c r="H6" s="7">
        <v>0</v>
      </c>
      <c r="I6" s="7">
        <v>3990.7</v>
      </c>
      <c r="J6" s="7"/>
      <c r="K6" s="7"/>
      <c r="L6" s="7">
        <v>3830.6</v>
      </c>
      <c r="M6" s="7"/>
      <c r="N6" s="7"/>
      <c r="O6" s="7">
        <v>1140</v>
      </c>
      <c r="P6" s="7"/>
      <c r="Q6" s="7">
        <v>1140</v>
      </c>
      <c r="R6" s="7"/>
      <c r="S6" s="7">
        <v>1140</v>
      </c>
      <c r="T6" s="7"/>
      <c r="U6" s="10">
        <f>SUM(C6:T6)</f>
        <v>40077.1</v>
      </c>
      <c r="V6" s="20">
        <f t="shared" ref="V6:V7" si="2">C6+F6+I6+L6+O6+Q6+S6</f>
        <v>24669.599999999999</v>
      </c>
      <c r="W6" s="20">
        <f t="shared" ref="W6:W7" si="3">D6+G6+J6+M6+P6+R6+T6</f>
        <v>0</v>
      </c>
      <c r="X6" s="20">
        <f t="shared" ref="X6:X7" si="4">E6+H6+K6+N6+P6+R6+T6</f>
        <v>15407.5</v>
      </c>
    </row>
    <row r="7" spans="1:24">
      <c r="A7" s="6">
        <v>3</v>
      </c>
      <c r="B7" s="10">
        <f t="shared" si="1"/>
        <v>275</v>
      </c>
      <c r="C7" s="7">
        <v>218.4</v>
      </c>
      <c r="D7" s="7">
        <v>0</v>
      </c>
      <c r="E7" s="7">
        <v>2250.4</v>
      </c>
      <c r="F7" s="7">
        <v>275</v>
      </c>
      <c r="G7" s="7">
        <v>0</v>
      </c>
      <c r="H7" s="7">
        <v>0</v>
      </c>
      <c r="I7" s="7">
        <v>210</v>
      </c>
      <c r="J7" s="7"/>
      <c r="K7" s="7"/>
      <c r="L7" s="7">
        <v>210</v>
      </c>
      <c r="M7" s="7"/>
      <c r="N7" s="7"/>
      <c r="O7" s="7">
        <v>160</v>
      </c>
      <c r="P7" s="7"/>
      <c r="Q7" s="7">
        <v>160</v>
      </c>
      <c r="R7" s="7"/>
      <c r="S7" s="7">
        <v>160</v>
      </c>
      <c r="T7" s="7"/>
      <c r="U7" s="10">
        <f t="shared" ref="U7" si="5">SUM(C7:T7)</f>
        <v>3643.8</v>
      </c>
      <c r="V7" s="20">
        <f t="shared" si="2"/>
        <v>1393.4</v>
      </c>
      <c r="W7" s="20">
        <f t="shared" si="3"/>
        <v>0</v>
      </c>
      <c r="X7" s="20">
        <f t="shared" si="4"/>
        <v>2250.4</v>
      </c>
    </row>
    <row r="8" spans="1:24" s="5" customFormat="1">
      <c r="A8" s="8" t="s">
        <v>73</v>
      </c>
      <c r="B8" s="9">
        <f t="shared" si="1"/>
        <v>6891.2</v>
      </c>
      <c r="C8" s="9">
        <f>SUM(C5:C7)</f>
        <v>10867.1</v>
      </c>
      <c r="D8" s="9">
        <f t="shared" ref="D8:E8" si="6">SUM(D5:D7)</f>
        <v>45.2</v>
      </c>
      <c r="E8" s="9">
        <f t="shared" si="6"/>
        <v>19881</v>
      </c>
      <c r="F8" s="9">
        <f>SUM(F5:F7)</f>
        <v>6822.4</v>
      </c>
      <c r="G8" s="9">
        <f t="shared" ref="G8:X8" si="7">SUM(G5:G7)</f>
        <v>68.8</v>
      </c>
      <c r="H8" s="9">
        <f t="shared" si="7"/>
        <v>0</v>
      </c>
      <c r="I8" s="9">
        <f t="shared" si="7"/>
        <v>5952</v>
      </c>
      <c r="J8" s="9">
        <f t="shared" si="7"/>
        <v>75.400000000000006</v>
      </c>
      <c r="K8" s="9">
        <f t="shared" si="7"/>
        <v>0</v>
      </c>
      <c r="L8" s="9">
        <f t="shared" si="7"/>
        <v>5921.6</v>
      </c>
      <c r="M8" s="9">
        <f t="shared" si="7"/>
        <v>82.9</v>
      </c>
      <c r="N8" s="9">
        <f t="shared" si="7"/>
        <v>0</v>
      </c>
      <c r="O8" s="9">
        <f t="shared" si="7"/>
        <v>4100</v>
      </c>
      <c r="P8" s="9">
        <f t="shared" si="7"/>
        <v>0</v>
      </c>
      <c r="Q8" s="9">
        <f t="shared" si="7"/>
        <v>4100</v>
      </c>
      <c r="R8" s="9">
        <f t="shared" si="7"/>
        <v>0</v>
      </c>
      <c r="S8" s="9">
        <f t="shared" si="7"/>
        <v>4100</v>
      </c>
      <c r="T8" s="9">
        <f t="shared" si="7"/>
        <v>0</v>
      </c>
      <c r="U8" s="9">
        <f>SUM(U5:U7)</f>
        <v>62016.4</v>
      </c>
      <c r="V8" s="9">
        <f t="shared" si="7"/>
        <v>41863.1</v>
      </c>
      <c r="W8" s="9">
        <f t="shared" si="7"/>
        <v>272.3</v>
      </c>
      <c r="X8" s="9">
        <f t="shared" si="7"/>
        <v>19881</v>
      </c>
    </row>
  </sheetData>
  <mergeCells count="13">
    <mergeCell ref="S3:T3"/>
    <mergeCell ref="V3:X3"/>
    <mergeCell ref="C3:E3"/>
    <mergeCell ref="C2:T2"/>
    <mergeCell ref="A1:N1"/>
    <mergeCell ref="A2:A4"/>
    <mergeCell ref="B2:B4"/>
    <mergeCell ref="V2:X2"/>
    <mergeCell ref="F3:H3"/>
    <mergeCell ref="I3:K3"/>
    <mergeCell ref="L3:N3"/>
    <mergeCell ref="O3:P3"/>
    <mergeCell ref="Q3:R3"/>
  </mergeCells>
  <pageMargins left="0.19685039370078741" right="0.23622047244094491" top="0.74803149606299213" bottom="0.74803149606299213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1</vt:lpstr>
      <vt:lpstr>2</vt:lpstr>
      <vt:lpstr>3</vt:lpstr>
      <vt:lpstr>4</vt:lpstr>
      <vt:lpstr>5</vt:lpstr>
      <vt:lpstr>Всего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2018-10-31T09:22:20Z</dcterms:modified>
</cp:coreProperties>
</file>