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calcPr calcId="125725"/>
</workbook>
</file>

<file path=xl/calcChain.xml><?xml version="1.0" encoding="utf-8"?>
<calcChain xmlns="http://schemas.openxmlformats.org/spreadsheetml/2006/main">
  <c r="N51" i="2"/>
  <c r="AB10" i="4"/>
  <c r="AF10" s="1"/>
  <c r="Z10"/>
  <c r="AD10" s="1"/>
  <c r="T5" i="8"/>
  <c r="T7" s="1"/>
  <c r="S5"/>
  <c r="S7" s="1"/>
  <c r="AB9" i="4"/>
  <c r="Z9"/>
  <c r="AB8"/>
  <c r="Z8"/>
  <c r="AB7"/>
  <c r="Z7"/>
  <c r="R12" i="6"/>
  <c r="S12"/>
  <c r="S15" i="3"/>
  <c r="T15"/>
  <c r="AE10" i="4"/>
  <c r="B10"/>
  <c r="R68" i="2"/>
  <c r="Z6" i="4" s="1"/>
  <c r="S68" i="2"/>
  <c r="AB6" i="4" s="1"/>
  <c r="AB5"/>
  <c r="AA5"/>
  <c r="AA11" s="1"/>
  <c r="Z5"/>
  <c r="Y33" i="1"/>
  <c r="Y43" s="1"/>
  <c r="X43"/>
  <c r="Z43"/>
  <c r="W10" i="4"/>
  <c r="T10"/>
  <c r="P5" i="8"/>
  <c r="Q5"/>
  <c r="R5"/>
  <c r="R7" s="1"/>
  <c r="O5"/>
  <c r="D7"/>
  <c r="E7"/>
  <c r="F7"/>
  <c r="G7"/>
  <c r="H7"/>
  <c r="I7"/>
  <c r="J7"/>
  <c r="K7"/>
  <c r="L7"/>
  <c r="M7"/>
  <c r="N7"/>
  <c r="O7"/>
  <c r="P7"/>
  <c r="Q7"/>
  <c r="C7"/>
  <c r="Q13" i="7"/>
  <c r="P13"/>
  <c r="O13"/>
  <c r="N13"/>
  <c r="Q5"/>
  <c r="Q18" s="1"/>
  <c r="P5"/>
  <c r="P18" s="1"/>
  <c r="O5"/>
  <c r="O18" s="1"/>
  <c r="N5"/>
  <c r="N18" s="1"/>
  <c r="O56" i="2"/>
  <c r="P56"/>
  <c r="Q56"/>
  <c r="N56"/>
  <c r="N68" s="1"/>
  <c r="N48"/>
  <c r="AG6" i="4"/>
  <c r="AG8"/>
  <c r="AG5"/>
  <c r="P5" i="2"/>
  <c r="O51"/>
  <c r="L30"/>
  <c r="M51"/>
  <c r="L5"/>
  <c r="L7"/>
  <c r="P43" i="1"/>
  <c r="Q43"/>
  <c r="O43"/>
  <c r="P5"/>
  <c r="V9" i="4"/>
  <c r="Z11" l="1"/>
  <c r="AC10"/>
  <c r="AB11"/>
  <c r="L5" i="6"/>
  <c r="L54" i="2"/>
  <c r="M54"/>
  <c r="D9" i="4"/>
  <c r="E9"/>
  <c r="E13" i="7"/>
  <c r="E18" s="1"/>
  <c r="S9" i="4" s="1"/>
  <c r="E5" i="7"/>
  <c r="Q5" i="1"/>
  <c r="Z12" i="4" l="1"/>
  <c r="AE9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H18" s="1"/>
  <c r="I5"/>
  <c r="I18" s="1"/>
  <c r="J5"/>
  <c r="K5"/>
  <c r="L5"/>
  <c r="L18" s="1"/>
  <c r="M5"/>
  <c r="M18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3" i="1"/>
  <c r="V33"/>
  <c r="V43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3" i="1"/>
  <c r="H10" i="3"/>
  <c r="H21" i="2"/>
  <c r="H30"/>
  <c r="H5"/>
  <c r="K18" i="7" l="1"/>
  <c r="G18"/>
  <c r="J18"/>
  <c r="F18"/>
  <c r="T9" i="4" s="1"/>
  <c r="D18" i="7"/>
  <c r="R9" i="4" s="1"/>
  <c r="AF9" s="1"/>
  <c r="C18" i="7"/>
  <c r="P9" i="4" s="1"/>
  <c r="L43" i="1"/>
  <c r="K15" i="3"/>
  <c r="N7" i="4" s="1"/>
  <c r="M15" i="3"/>
  <c r="J68" i="2"/>
  <c r="AD9" i="4" l="1"/>
  <c r="B9"/>
  <c r="AC9"/>
  <c r="H16" i="2"/>
  <c r="T33" i="1"/>
  <c r="I34"/>
  <c r="I25" i="2"/>
  <c r="H25"/>
  <c r="H48"/>
  <c r="H51"/>
  <c r="H15"/>
  <c r="H31"/>
  <c r="I36" i="1"/>
  <c r="P51" i="2"/>
  <c r="P68" s="1"/>
  <c r="L51"/>
  <c r="L68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68" i="2"/>
  <c r="T43" i="1"/>
  <c r="V5" i="4" s="1"/>
  <c r="G40" i="1"/>
  <c r="H40"/>
  <c r="F40"/>
  <c r="F43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F68" i="2" l="1"/>
  <c r="P33" i="1"/>
  <c r="J33"/>
  <c r="K33"/>
  <c r="M33"/>
  <c r="M43" s="1"/>
  <c r="N33"/>
  <c r="N43" s="1"/>
  <c r="Q33"/>
  <c r="S33"/>
  <c r="I33"/>
  <c r="H5"/>
  <c r="F14" i="2"/>
  <c r="F37" i="1"/>
  <c r="U6" i="5"/>
  <c r="U5"/>
  <c r="J5" i="1"/>
  <c r="G33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6" i="1"/>
  <c r="C12"/>
  <c r="C5" s="1"/>
  <c r="C12" i="2"/>
  <c r="C11" s="1"/>
  <c r="Q5" i="4" l="1"/>
  <c r="Q11" s="1"/>
  <c r="M5"/>
  <c r="M11" s="1"/>
  <c r="U8" i="5"/>
  <c r="J43" i="1"/>
  <c r="J5" i="4" s="1"/>
  <c r="J11" s="1"/>
  <c r="G43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Q68" s="1"/>
  <c r="O21"/>
  <c r="O8"/>
  <c r="O5"/>
  <c r="M21"/>
  <c r="M8"/>
  <c r="M5"/>
  <c r="K21"/>
  <c r="K5"/>
  <c r="U43" i="1"/>
  <c r="W5" i="4" s="1"/>
  <c r="W43" i="1"/>
  <c r="R43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3" i="1"/>
  <c r="E33"/>
  <c r="H33"/>
  <c r="I43"/>
  <c r="C33"/>
  <c r="D5"/>
  <c r="E5"/>
  <c r="M68" i="2" l="1"/>
  <c r="R6" i="4" s="1"/>
  <c r="O68" i="2"/>
  <c r="V6" i="4" s="1"/>
  <c r="D15" i="3"/>
  <c r="D7" i="4" s="1"/>
  <c r="AE7" s="1"/>
  <c r="P15" i="3"/>
  <c r="V7" i="4" s="1"/>
  <c r="E15" i="3"/>
  <c r="E7" i="4" s="1"/>
  <c r="R15" i="3"/>
  <c r="Y7" i="4" s="1"/>
  <c r="K68" i="2"/>
  <c r="N6" i="4" s="1"/>
  <c r="Y6"/>
  <c r="L15" i="3"/>
  <c r="O7" i="4" s="1"/>
  <c r="I5"/>
  <c r="I68" i="2"/>
  <c r="K6" i="4" s="1"/>
  <c r="G15" i="3"/>
  <c r="H7" i="4" s="1"/>
  <c r="L6"/>
  <c r="R5"/>
  <c r="S43" i="1"/>
  <c r="U5" i="4" s="1"/>
  <c r="U11" s="1"/>
  <c r="Y5"/>
  <c r="F15" i="3"/>
  <c r="F7" i="4" s="1"/>
  <c r="F11" s="1"/>
  <c r="H15" i="3"/>
  <c r="I7" i="4" s="1"/>
  <c r="N5"/>
  <c r="C15" i="3"/>
  <c r="C7" i="4" s="1"/>
  <c r="E68" i="2"/>
  <c r="E6" i="4" s="1"/>
  <c r="D68" i="2"/>
  <c r="D6" i="4" s="1"/>
  <c r="AE6" s="1"/>
  <c r="G68" i="2"/>
  <c r="H6" i="4" s="1"/>
  <c r="C68" i="2"/>
  <c r="C6" i="4" s="1"/>
  <c r="D43" i="1"/>
  <c r="D5" i="4" s="1"/>
  <c r="AE5" s="1"/>
  <c r="J15" i="3"/>
  <c r="L7" i="4" s="1"/>
  <c r="P7"/>
  <c r="P11" s="1"/>
  <c r="O15" i="3"/>
  <c r="T7" i="4" s="1"/>
  <c r="T11" s="1"/>
  <c r="Q15" i="3"/>
  <c r="W7" i="4" s="1"/>
  <c r="W11" s="1"/>
  <c r="H43" i="1"/>
  <c r="H5" i="4" s="1"/>
  <c r="K43" i="1"/>
  <c r="K5" i="4" s="1"/>
  <c r="K11" s="1"/>
  <c r="E43" i="1"/>
  <c r="E5" i="4" s="1"/>
  <c r="C43" i="1"/>
  <c r="C5" i="4" s="1"/>
  <c r="AF6" l="1"/>
  <c r="B6"/>
  <c r="AD6"/>
  <c r="AC6"/>
  <c r="AD5"/>
  <c r="B5"/>
  <c r="AC5"/>
  <c r="AF5"/>
  <c r="B7"/>
  <c r="AD7"/>
  <c r="AC7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AC11" l="1"/>
  <c r="B11"/>
  <c r="C12"/>
  <c r="AF11"/>
  <c r="AD11"/>
  <c r="L12"/>
  <c r="I12"/>
  <c r="AD12" l="1"/>
</calcChain>
</file>

<file path=xl/sharedStrings.xml><?xml version="1.0" encoding="utf-8"?>
<sst xmlns="http://schemas.openxmlformats.org/spreadsheetml/2006/main" count="485" uniqueCount="209">
  <si>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</si>
  <si>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</si>
  <si>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</si>
  <si>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</si>
  <si>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</si>
  <si>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</si>
  <si>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</si>
  <si>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</si>
  <si>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</si>
  <si>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</si>
  <si>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</si>
  <si>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</si>
  <si>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</si>
  <si>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</si>
  <si>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</si>
  <si>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</si>
  <si>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</si>
  <si>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</si>
  <si>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</si>
  <si>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</si>
  <si>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</si>
  <si>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</si>
  <si>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</si>
  <si>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</si>
  <si>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</si>
  <si>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</si>
  <si>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</si>
  <si>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</si>
  <si>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</si>
  <si>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</si>
  <si>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</si>
  <si>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</si>
  <si>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</si>
  <si>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</si>
  <si>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</si>
  <si>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</si>
  <si>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</si>
  <si>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</si>
  <si>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</si>
  <si>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</si>
  <si>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</si>
  <si>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</si>
  <si>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</si>
  <si>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</si>
  <si>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</si>
  <si>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</si>
  <si>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</si>
  <si>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</si>
  <si>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</si>
  <si>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</si>
  <si>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</si>
  <si>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</si>
  <si>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</si>
  <si>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</si>
  <si>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</si>
  <si>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</si>
  <si>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</si>
  <si>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</si>
  <si>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</si>
  <si>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</si>
  <si>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</si>
  <si>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</si>
  <si>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</si>
  <si>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</si>
  <si>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</si>
  <si>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</si>
  <si>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</si>
  <si>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</si>
  <si>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</si>
  <si>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</si>
  <si>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</si>
  <si>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</si>
  <si>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</si>
  <si>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</si>
  <si>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</si>
  <si>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</si>
  <si>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</si>
  <si>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</si>
  <si>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</si>
  <si>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</si>
  <si>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</si>
  <si>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</si>
  <si>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</si>
  <si>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</si>
  <si>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</si>
  <si>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</si>
  <si>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</si>
  <si>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</si>
  <si>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</si>
  <si>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</si>
  <si>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</si>
  <si>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</si>
  <si>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</si>
  <si>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</si>
  <si>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</si>
  <si>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</si>
  <si>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</si>
  <si>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</si>
  <si>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</si>
  <si>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</si>
  <si>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</si>
  <si>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</si>
  <si>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</si>
  <si>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</si>
  <si>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</si>
  <si>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</si>
  <si>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</si>
  <si>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</si>
  <si>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</si>
  <si>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</si>
  <si>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</si>
  <si>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</si>
  <si>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</si>
  <si>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</si>
  <si>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</si>
  <si>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</si>
  <si>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</si>
  <si>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</si>
  <si>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</si>
  <si>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</si>
  <si>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</si>
  <si>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</si>
  <si>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</si>
  <si>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</si>
  <si>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</si>
  <si>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</si>
  <si>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</si>
  <si>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</si>
  <si>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</si>
  <si>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</si>
  <si>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</si>
  <si>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</si>
  <si>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</si>
  <si>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</si>
  <si>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</si>
  <si>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</si>
  <si>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</si>
  <si>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</si>
  <si>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</si>
  <si>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</si>
  <si>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</si>
  <si>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</si>
  <si>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</si>
  <si>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</si>
  <si>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</si>
  <si>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</si>
  <si>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</si>
  <si>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</si>
  <si>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</si>
  <si>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</si>
  <si>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</si>
  <si>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</si>
  <si>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</si>
  <si>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</si>
  <si>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</si>
  <si>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</si>
  <si>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</si>
  <si>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</si>
  <si>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</si>
  <si>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</si>
  <si>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</si>
  <si>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</si>
  <si>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</si>
  <si>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</si>
  <si>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</si>
  <si>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</si>
  <si>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</si>
  <si>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</si>
  <si>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</si>
  <si>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</si>
  <si>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</si>
  <si>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</si>
  <si>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</si>
  <si>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</si>
  <si>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</si>
  <si>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</si>
  <si>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</si>
  <si>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</si>
  <si>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</si>
  <si>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</si>
  <si>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>2.3. Благоустройство общественной территории по ул.Спортивная, д.5 в д.Большая Вруда Волосовского района Ленинградской области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</si>
  <si>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</si>
  <si>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</si>
  <si>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</si>
  <si>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</si>
  <si>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</si>
  <si>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</si>
  <si>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</si>
  <si>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</si>
  <si>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</si>
  <si>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</si>
  <si>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</si>
  <si>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</si>
  <si>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</si>
  <si>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</si>
  <si>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</si>
  <si>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</si>
  <si>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</si>
  <si>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</si>
  <si>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</si>
  <si>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</si>
  <si>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</si>
  <si>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</si>
  <si>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</si>
  <si>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</si>
  <si>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</si>
  <si>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</si>
  <si>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</si>
  <si>
    <t>1.27. Текущий ремонт участка дороги местного значения по ул.Лесная в п.Вруда Волосовского района Ленинградской области; 0,225км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</si>
</sst>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12" fillId="0" borderId="1" xfId="0" applyNumberFormat="1" applyFont="1" applyFill="1" applyBorder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zoomScale="90" zoomScaleNormal="90" workbookViewId="0">
      <pane ySplit="2190" activePane="bottomLeft"/>
      <selection activeCell="R4" sqref="R1:T1048576"/>
      <selection pane="bottomLeft" activeCell="Z43" sqref="A1:Z43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78" t="s">
        <v>115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1"/>
      <c r="Y1" s="71"/>
      <c r="Z1" s="71"/>
    </row>
    <row r="2" spans="1:27" ht="15.75" customHeight="1">
      <c r="A2" s="74" t="s">
        <v>22</v>
      </c>
      <c r="B2" s="83" t="s">
        <v>21</v>
      </c>
      <c r="C2" s="75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7"/>
    </row>
    <row r="3" spans="1:27" ht="15.75">
      <c r="A3" s="74"/>
      <c r="B3" s="83"/>
      <c r="C3" s="74" t="s">
        <v>17</v>
      </c>
      <c r="D3" s="74"/>
      <c r="E3" s="74"/>
      <c r="F3" s="74" t="s">
        <v>16</v>
      </c>
      <c r="G3" s="74"/>
      <c r="H3" s="74"/>
      <c r="I3" s="74" t="s">
        <v>18</v>
      </c>
      <c r="J3" s="74"/>
      <c r="K3" s="74"/>
      <c r="L3" s="74" t="s">
        <v>76</v>
      </c>
      <c r="M3" s="74"/>
      <c r="N3" s="74"/>
      <c r="O3" s="74" t="s">
        <v>77</v>
      </c>
      <c r="P3" s="74"/>
      <c r="Q3" s="74"/>
      <c r="R3" s="75" t="s">
        <v>78</v>
      </c>
      <c r="S3" s="76"/>
      <c r="T3" s="77"/>
      <c r="U3" s="74" t="s">
        <v>79</v>
      </c>
      <c r="V3" s="74"/>
      <c r="W3" s="74"/>
      <c r="X3" s="74" t="s">
        <v>162</v>
      </c>
      <c r="Y3" s="74"/>
      <c r="Z3" s="74"/>
    </row>
    <row r="4" spans="1:27" ht="15.75">
      <c r="A4" s="74"/>
      <c r="B4" s="83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72" t="s">
        <v>19</v>
      </c>
      <c r="S4" s="72" t="s">
        <v>23</v>
      </c>
      <c r="T4" s="72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80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267.91199999999998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81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81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81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81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81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81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81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81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81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81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81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65.25" customHeight="1">
      <c r="A17" s="81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48" customHeight="1">
      <c r="A18" s="81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49.5" customHeight="1">
      <c r="A19" s="82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6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66.75" customHeight="1">
      <c r="A30" s="64"/>
      <c r="B30" s="16" t="s">
        <v>186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104">
        <v>57.023209999999999</v>
      </c>
      <c r="S30" s="3"/>
      <c r="T30" s="3">
        <v>313.32299999999998</v>
      </c>
      <c r="U30" s="3"/>
      <c r="V30" s="3"/>
      <c r="W30" s="3"/>
      <c r="X30" s="3"/>
      <c r="Y30" s="3"/>
      <c r="Z30" s="3"/>
    </row>
    <row r="31" spans="1:26" ht="65.25" customHeight="1">
      <c r="A31" s="64"/>
      <c r="B31" s="16" t="s">
        <v>187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104">
        <v>45.025820000000003</v>
      </c>
      <c r="S31" s="3"/>
      <c r="T31" s="3">
        <v>396.87700000000001</v>
      </c>
      <c r="U31" s="3"/>
      <c r="V31" s="3"/>
      <c r="W31" s="3"/>
      <c r="X31" s="3"/>
      <c r="Y31" s="3"/>
      <c r="Z31" s="3"/>
    </row>
    <row r="32" spans="1:26" ht="65.25" customHeight="1">
      <c r="A32" s="73"/>
      <c r="B32" s="16" t="s">
        <v>208</v>
      </c>
      <c r="C32" s="3"/>
      <c r="D32" s="3"/>
      <c r="E32" s="3"/>
      <c r="F32" s="39"/>
      <c r="G32" s="3"/>
      <c r="H32" s="39"/>
      <c r="I32" s="39"/>
      <c r="J32" s="39"/>
      <c r="K32" s="39"/>
      <c r="L32" s="39"/>
      <c r="M32" s="3"/>
      <c r="N32" s="39"/>
      <c r="O32" s="3"/>
      <c r="P32" s="3"/>
      <c r="Q32" s="3"/>
      <c r="R32" s="104">
        <v>45.862400000000001</v>
      </c>
      <c r="S32" s="3"/>
      <c r="T32" s="3"/>
      <c r="U32" s="3"/>
      <c r="V32" s="3"/>
      <c r="W32" s="3"/>
      <c r="X32" s="3"/>
      <c r="Y32" s="3"/>
      <c r="Z32" s="3"/>
    </row>
    <row r="33" spans="1:27" ht="111" customHeight="1">
      <c r="A33" s="80" t="s">
        <v>8</v>
      </c>
      <c r="B33" s="15" t="s">
        <v>9</v>
      </c>
      <c r="C33" s="2">
        <f t="shared" ref="C33:H33" si="2">SUM(C34:C37)</f>
        <v>1010.2</v>
      </c>
      <c r="D33" s="2">
        <f t="shared" si="2"/>
        <v>45.2</v>
      </c>
      <c r="E33" s="2">
        <f t="shared" si="2"/>
        <v>0</v>
      </c>
      <c r="F33" s="2">
        <v>1086.1379999999999</v>
      </c>
      <c r="G33" s="2">
        <f t="shared" si="2"/>
        <v>68.8</v>
      </c>
      <c r="H33" s="2">
        <f t="shared" si="2"/>
        <v>0</v>
      </c>
      <c r="I33" s="2">
        <f>SUM(I34:I38)</f>
        <v>2388.9168300000001</v>
      </c>
      <c r="J33" s="2">
        <f t="shared" ref="J33:W33" si="3">SUM(J34:J38)</f>
        <v>75.400000000000006</v>
      </c>
      <c r="K33" s="2">
        <f t="shared" si="3"/>
        <v>0</v>
      </c>
      <c r="L33" s="2">
        <f>SUM(L34:L38)</f>
        <v>1396.4</v>
      </c>
      <c r="M33" s="2">
        <f t="shared" si="3"/>
        <v>82.9</v>
      </c>
      <c r="N33" s="2">
        <f t="shared" si="3"/>
        <v>0</v>
      </c>
      <c r="O33" s="2">
        <v>1479.7</v>
      </c>
      <c r="P33" s="2">
        <f t="shared" si="3"/>
        <v>91.2</v>
      </c>
      <c r="Q33" s="2">
        <f t="shared" si="3"/>
        <v>0</v>
      </c>
      <c r="R33" s="2">
        <v>1885.5820000000001</v>
      </c>
      <c r="S33" s="2">
        <f t="shared" si="3"/>
        <v>100.3</v>
      </c>
      <c r="T33" s="2">
        <f t="shared" ref="T33" si="4">SUM(T34:T38)</f>
        <v>0</v>
      </c>
      <c r="U33" s="2">
        <v>917.8</v>
      </c>
      <c r="V33" s="2">
        <f t="shared" si="3"/>
        <v>104.6</v>
      </c>
      <c r="W33" s="2">
        <f t="shared" si="3"/>
        <v>0</v>
      </c>
      <c r="X33" s="2">
        <v>1014.1</v>
      </c>
      <c r="Y33" s="2">
        <f>Y34</f>
        <v>108.8</v>
      </c>
      <c r="Z33" s="2"/>
      <c r="AA33" s="38" t="s">
        <v>28</v>
      </c>
    </row>
    <row r="34" spans="1:27" ht="18" customHeight="1">
      <c r="A34" s="81"/>
      <c r="B34" s="16" t="s">
        <v>10</v>
      </c>
      <c r="C34" s="3">
        <v>300</v>
      </c>
      <c r="D34" s="3">
        <v>45.2</v>
      </c>
      <c r="E34" s="3">
        <v>0</v>
      </c>
      <c r="F34" s="3">
        <v>600</v>
      </c>
      <c r="G34" s="3">
        <v>68.8</v>
      </c>
      <c r="H34" s="3">
        <v>0</v>
      </c>
      <c r="I34" s="3">
        <f>534.65+258.1-75.4</f>
        <v>717.35</v>
      </c>
      <c r="J34" s="3">
        <v>75.400000000000006</v>
      </c>
      <c r="K34" s="3">
        <v>0</v>
      </c>
      <c r="L34" s="3">
        <v>946.4</v>
      </c>
      <c r="M34" s="3">
        <v>82.9</v>
      </c>
      <c r="N34" s="3">
        <v>0</v>
      </c>
      <c r="O34" s="3">
        <v>385.2</v>
      </c>
      <c r="P34" s="3">
        <v>91.2</v>
      </c>
      <c r="Q34" s="3">
        <v>0</v>
      </c>
      <c r="R34" s="3">
        <v>500</v>
      </c>
      <c r="S34" s="3">
        <v>100.3</v>
      </c>
      <c r="T34" s="3">
        <v>0</v>
      </c>
      <c r="U34" s="3">
        <v>600</v>
      </c>
      <c r="V34" s="3">
        <v>104.6</v>
      </c>
      <c r="W34" s="3">
        <v>0</v>
      </c>
      <c r="X34" s="3">
        <v>600</v>
      </c>
      <c r="Y34" s="3">
        <v>108.8</v>
      </c>
      <c r="Z34" s="3"/>
    </row>
    <row r="35" spans="1:27" ht="49.5" customHeight="1">
      <c r="A35" s="81"/>
      <c r="B35" s="17" t="s">
        <v>30</v>
      </c>
      <c r="C35" s="3">
        <v>100</v>
      </c>
      <c r="D35" s="3">
        <v>0</v>
      </c>
      <c r="E35" s="3">
        <v>0</v>
      </c>
      <c r="F35" s="3">
        <v>50</v>
      </c>
      <c r="G35" s="3">
        <v>0</v>
      </c>
      <c r="H35" s="3">
        <v>0</v>
      </c>
      <c r="I35" s="3">
        <v>100</v>
      </c>
      <c r="J35" s="3">
        <v>0</v>
      </c>
      <c r="K35" s="3">
        <v>0</v>
      </c>
      <c r="L35" s="3">
        <v>100</v>
      </c>
      <c r="M35" s="3">
        <v>0</v>
      </c>
      <c r="N35" s="3">
        <v>0</v>
      </c>
      <c r="O35" s="3"/>
      <c r="P35" s="3"/>
      <c r="Q35" s="3">
        <v>0</v>
      </c>
      <c r="R35" s="3">
        <v>50</v>
      </c>
      <c r="S35" s="3">
        <v>0</v>
      </c>
      <c r="T35" s="3">
        <v>0</v>
      </c>
      <c r="U35" s="3">
        <v>50</v>
      </c>
      <c r="V35" s="3"/>
      <c r="W35" s="3">
        <v>0</v>
      </c>
      <c r="X35" s="3">
        <v>50</v>
      </c>
      <c r="Y35" s="3"/>
      <c r="Z35" s="3"/>
    </row>
    <row r="36" spans="1:27" ht="50.25" customHeight="1">
      <c r="A36" s="81"/>
      <c r="B36" s="17" t="s">
        <v>31</v>
      </c>
      <c r="C36" s="3">
        <f>687.6-260.4</f>
        <v>427.20000000000005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f>150+751.54683</f>
        <v>901.54683</v>
      </c>
      <c r="J36" s="3">
        <v>0</v>
      </c>
      <c r="K36" s="3">
        <v>0</v>
      </c>
      <c r="L36" s="3">
        <v>200</v>
      </c>
      <c r="M36" s="3">
        <v>0</v>
      </c>
      <c r="N36" s="3">
        <v>0</v>
      </c>
      <c r="O36" s="3">
        <v>400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48" customHeight="1">
      <c r="A37" s="81"/>
      <c r="B37" s="17" t="s">
        <v>32</v>
      </c>
      <c r="C37" s="3">
        <v>183</v>
      </c>
      <c r="D37" s="3">
        <v>0</v>
      </c>
      <c r="E37" s="3">
        <v>0</v>
      </c>
      <c r="F37" s="3">
        <f>50+145.76</f>
        <v>195.76</v>
      </c>
      <c r="G37" s="3">
        <v>0</v>
      </c>
      <c r="H37" s="3">
        <v>0</v>
      </c>
      <c r="I37" s="3">
        <v>150</v>
      </c>
      <c r="J37" s="3">
        <v>0</v>
      </c>
      <c r="K37" s="3">
        <v>0</v>
      </c>
      <c r="L37" s="3">
        <v>150</v>
      </c>
      <c r="M37" s="3">
        <v>0</v>
      </c>
      <c r="N37" s="3">
        <v>0</v>
      </c>
      <c r="O37" s="3">
        <v>100</v>
      </c>
      <c r="P37" s="3"/>
      <c r="Q37" s="3">
        <v>0</v>
      </c>
      <c r="R37" s="3">
        <v>100</v>
      </c>
      <c r="S37" s="3">
        <v>0</v>
      </c>
      <c r="T37" s="3">
        <v>0</v>
      </c>
      <c r="U37" s="3">
        <v>100</v>
      </c>
      <c r="V37" s="3"/>
      <c r="W37" s="3">
        <v>0</v>
      </c>
      <c r="X37" s="3">
        <v>100</v>
      </c>
      <c r="Y37" s="3"/>
      <c r="Z37" s="3"/>
    </row>
    <row r="38" spans="1:27" ht="36.75" customHeight="1">
      <c r="A38" s="82"/>
      <c r="B38" s="17" t="s">
        <v>94</v>
      </c>
      <c r="C38" s="3"/>
      <c r="D38" s="3"/>
      <c r="E38" s="3"/>
      <c r="F38" s="3"/>
      <c r="G38" s="3"/>
      <c r="H38" s="3"/>
      <c r="I38" s="3">
        <v>520.02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7" ht="127.5" customHeight="1">
      <c r="A39" s="50" t="s">
        <v>11</v>
      </c>
      <c r="B39" s="15" t="s">
        <v>12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/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26</v>
      </c>
    </row>
    <row r="40" spans="1:27" ht="80.25" customHeight="1">
      <c r="A40" s="80" t="s">
        <v>13</v>
      </c>
      <c r="B40" s="15" t="s">
        <v>14</v>
      </c>
      <c r="C40" s="2">
        <v>0</v>
      </c>
      <c r="D40" s="2">
        <v>0</v>
      </c>
      <c r="E40" s="2">
        <v>0</v>
      </c>
      <c r="F40" s="40">
        <f>F41+F42</f>
        <v>266.28899999999999</v>
      </c>
      <c r="G40" s="2">
        <f t="shared" ref="G40:H40" si="5">G41+G42</f>
        <v>0</v>
      </c>
      <c r="H40" s="40">
        <f t="shared" si="5"/>
        <v>155.91399999999999</v>
      </c>
      <c r="I40" s="2"/>
      <c r="J40" s="2">
        <v>0</v>
      </c>
      <c r="K40" s="2">
        <v>0</v>
      </c>
      <c r="L40" s="2"/>
      <c r="M40" s="2">
        <v>0</v>
      </c>
      <c r="N40" s="2">
        <v>0</v>
      </c>
      <c r="O40" s="2">
        <v>0</v>
      </c>
      <c r="P40" s="2"/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38" t="s">
        <v>27</v>
      </c>
    </row>
    <row r="41" spans="1:27" ht="69.75" customHeight="1">
      <c r="A41" s="81"/>
      <c r="B41" s="15" t="s">
        <v>91</v>
      </c>
      <c r="C41" s="3"/>
      <c r="D41" s="3"/>
      <c r="E41" s="3"/>
      <c r="F41" s="39">
        <v>17.324000000000002</v>
      </c>
      <c r="G41" s="3"/>
      <c r="H41" s="39">
        <v>155.91399999999999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69.75" customHeight="1">
      <c r="A42" s="82"/>
      <c r="B42" s="16" t="s">
        <v>121</v>
      </c>
      <c r="C42" s="3"/>
      <c r="D42" s="3"/>
      <c r="E42" s="3"/>
      <c r="F42" s="39">
        <v>248.965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7" ht="15.75">
      <c r="A43" s="50"/>
      <c r="B43" s="15" t="s">
        <v>15</v>
      </c>
      <c r="C43" s="2">
        <f t="shared" ref="C43:L43" si="6">C5+C33+C39+C40</f>
        <v>2141.6999999999998</v>
      </c>
      <c r="D43" s="2">
        <f t="shared" si="6"/>
        <v>45.2</v>
      </c>
      <c r="E43" s="2">
        <f t="shared" si="6"/>
        <v>2223.1</v>
      </c>
      <c r="F43" s="2">
        <f t="shared" si="6"/>
        <v>1771.827</v>
      </c>
      <c r="G43" s="2">
        <f t="shared" si="6"/>
        <v>68.8</v>
      </c>
      <c r="H43" s="2">
        <f t="shared" si="6"/>
        <v>1460.4069999999999</v>
      </c>
      <c r="I43" s="2">
        <f t="shared" si="6"/>
        <v>2506.2168300000003</v>
      </c>
      <c r="J43" s="2">
        <f t="shared" si="6"/>
        <v>75.400000000000006</v>
      </c>
      <c r="K43" s="2">
        <f t="shared" si="6"/>
        <v>1032.1500000000001</v>
      </c>
      <c r="L43" s="2">
        <f t="shared" si="6"/>
        <v>1851.163</v>
      </c>
      <c r="M43" s="2">
        <f t="shared" ref="M43:N43" si="7">M5+M33+M39+M40</f>
        <v>82.9</v>
      </c>
      <c r="N43" s="2">
        <f t="shared" si="7"/>
        <v>1546.876</v>
      </c>
      <c r="O43" s="2">
        <f>O5+O33+O39+O40</f>
        <v>1986.6811500000001</v>
      </c>
      <c r="P43" s="2">
        <f t="shared" ref="P43:Q43" si="8">P5+P33+P39+P40</f>
        <v>91.2</v>
      </c>
      <c r="Q43" s="2">
        <f t="shared" si="8"/>
        <v>716.1</v>
      </c>
      <c r="R43" s="2">
        <f t="shared" ref="R43:Z43" si="9">R5+R33+R39+R40</f>
        <v>2153.4940000000001</v>
      </c>
      <c r="S43" s="2">
        <f t="shared" si="9"/>
        <v>100.3</v>
      </c>
      <c r="T43" s="2">
        <f t="shared" si="9"/>
        <v>710.2</v>
      </c>
      <c r="U43" s="2">
        <f t="shared" si="9"/>
        <v>1658</v>
      </c>
      <c r="V43" s="2">
        <f t="shared" si="9"/>
        <v>104.6</v>
      </c>
      <c r="W43" s="2">
        <f t="shared" si="9"/>
        <v>710.2</v>
      </c>
      <c r="X43" s="2">
        <f t="shared" si="9"/>
        <v>1754.3000000000002</v>
      </c>
      <c r="Y43" s="2">
        <f t="shared" si="9"/>
        <v>108.8</v>
      </c>
      <c r="Z43" s="2">
        <f t="shared" si="9"/>
        <v>710.2</v>
      </c>
    </row>
  </sheetData>
  <mergeCells count="15">
    <mergeCell ref="X3:Z3"/>
    <mergeCell ref="C2:Z2"/>
    <mergeCell ref="A1:W1"/>
    <mergeCell ref="A40:A42"/>
    <mergeCell ref="I3:K3"/>
    <mergeCell ref="F3:H3"/>
    <mergeCell ref="C3:E3"/>
    <mergeCell ref="B2:B4"/>
    <mergeCell ref="A2:A4"/>
    <mergeCell ref="A33:A38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4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8"/>
  <sheetViews>
    <sheetView zoomScale="85" zoomScaleNormal="85" workbookViewId="0">
      <pane ySplit="2160" activePane="bottomLeft"/>
      <selection activeCell="N4" sqref="N1:O1048576"/>
      <selection pane="bottomLeft" activeCell="S68" sqref="A1:S6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42578125" style="4" customWidth="1"/>
    <col min="15" max="15" width="12.7109375" style="4" customWidth="1"/>
    <col min="16" max="16" width="10.7109375" style="4" customWidth="1"/>
    <col min="17" max="17" width="7.85546875" style="4" customWidth="1"/>
    <col min="18" max="18" width="10.7109375" style="4" customWidth="1"/>
    <col min="19" max="19" width="7.85546875" style="4" customWidth="1"/>
    <col min="20" max="20" width="6.140625" style="13" customWidth="1"/>
    <col min="21" max="21" width="5" style="14" customWidth="1"/>
    <col min="22" max="22" width="9.140625" style="4"/>
    <col min="23" max="23" width="9.140625" style="63"/>
    <col min="24" max="16384" width="9.140625" style="4"/>
  </cols>
  <sheetData>
    <row r="1" spans="1:23" ht="60" customHeight="1">
      <c r="A1" s="78" t="s">
        <v>114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1"/>
      <c r="S1" s="71"/>
    </row>
    <row r="2" spans="1:23" ht="15.75" customHeight="1">
      <c r="A2" s="74" t="s">
        <v>22</v>
      </c>
      <c r="B2" s="83" t="s">
        <v>21</v>
      </c>
      <c r="C2" s="74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3">
      <c r="A3" s="74"/>
      <c r="B3" s="83"/>
      <c r="C3" s="84" t="s">
        <v>17</v>
      </c>
      <c r="D3" s="84"/>
      <c r="E3" s="84"/>
      <c r="F3" s="84" t="s">
        <v>16</v>
      </c>
      <c r="G3" s="84"/>
      <c r="H3" s="84" t="s">
        <v>18</v>
      </c>
      <c r="I3" s="84"/>
      <c r="J3" s="84" t="s">
        <v>76</v>
      </c>
      <c r="K3" s="84"/>
      <c r="L3" s="84" t="s">
        <v>77</v>
      </c>
      <c r="M3" s="84"/>
      <c r="N3" s="84" t="s">
        <v>78</v>
      </c>
      <c r="O3" s="84"/>
      <c r="P3" s="84" t="s">
        <v>79</v>
      </c>
      <c r="Q3" s="84"/>
      <c r="R3" s="84" t="s">
        <v>162</v>
      </c>
      <c r="S3" s="84"/>
    </row>
    <row r="4" spans="1:23">
      <c r="A4" s="74"/>
      <c r="B4" s="83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72" t="s">
        <v>19</v>
      </c>
      <c r="O4" s="72" t="s">
        <v>20</v>
      </c>
      <c r="P4" s="68" t="s">
        <v>19</v>
      </c>
      <c r="Q4" s="68" t="s">
        <v>20</v>
      </c>
      <c r="R4" s="68" t="s">
        <v>19</v>
      </c>
      <c r="S4" s="68" t="s">
        <v>20</v>
      </c>
    </row>
    <row r="5" spans="1:23" ht="144" customHeight="1">
      <c r="A5" s="80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705</v>
      </c>
      <c r="O5" s="2">
        <f>SUM(O6:O6)</f>
        <v>0</v>
      </c>
      <c r="P5" s="2">
        <f>200+445</f>
        <v>645</v>
      </c>
      <c r="Q5" s="2">
        <f>SUM(Q6:Q6)</f>
        <v>0</v>
      </c>
      <c r="R5" s="2">
        <v>650</v>
      </c>
      <c r="S5" s="2"/>
      <c r="T5" s="21" t="s">
        <v>63</v>
      </c>
      <c r="U5" s="14">
        <v>351</v>
      </c>
      <c r="W5" s="63">
        <v>31.32</v>
      </c>
    </row>
    <row r="6" spans="1:23" ht="17.25" customHeight="1">
      <c r="A6" s="81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/>
      <c r="S6" s="3"/>
      <c r="T6" s="13" t="s">
        <v>41</v>
      </c>
    </row>
    <row r="7" spans="1:23" ht="48.75" customHeight="1">
      <c r="A7" s="82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/>
      <c r="S7" s="3"/>
      <c r="T7" s="13" t="s">
        <v>41</v>
      </c>
    </row>
    <row r="8" spans="1:23" ht="96" customHeight="1">
      <c r="A8" s="85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2"/>
      <c r="S8" s="2"/>
      <c r="T8" s="13" t="s">
        <v>42</v>
      </c>
      <c r="U8" s="14">
        <v>352</v>
      </c>
    </row>
    <row r="9" spans="1:23" ht="33.75" customHeight="1">
      <c r="A9" s="85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  <c r="R9" s="3"/>
      <c r="S9" s="3"/>
    </row>
    <row r="10" spans="1:23" ht="18.75" customHeight="1">
      <c r="A10" s="85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  <c r="R10" s="3"/>
      <c r="S10" s="3"/>
    </row>
    <row r="11" spans="1:23" ht="111.75" customHeight="1">
      <c r="A11" s="80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/>
      <c r="S11" s="2"/>
      <c r="T11" s="13" t="s">
        <v>41</v>
      </c>
      <c r="U11" s="14">
        <v>353</v>
      </c>
    </row>
    <row r="12" spans="1:23" ht="18" customHeight="1">
      <c r="A12" s="81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/>
      <c r="S12" s="3"/>
    </row>
    <row r="13" spans="1:23" ht="82.5" customHeight="1">
      <c r="A13" s="82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/>
      <c r="S13" s="3"/>
    </row>
    <row r="14" spans="1:23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14">
        <v>7088</v>
      </c>
    </row>
    <row r="15" spans="1:23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3" ht="128.25" customHeight="1">
      <c r="A16" s="80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904</v>
      </c>
      <c r="O16" s="2">
        <f t="shared" si="6"/>
        <v>22347</v>
      </c>
      <c r="P16" s="2">
        <f t="shared" si="6"/>
        <v>0</v>
      </c>
      <c r="Q16" s="2">
        <f t="shared" si="6"/>
        <v>0</v>
      </c>
      <c r="R16" s="2"/>
      <c r="S16" s="2"/>
      <c r="T16" s="13" t="s">
        <v>41</v>
      </c>
      <c r="U16" s="22" t="s">
        <v>89</v>
      </c>
      <c r="V16" s="23"/>
      <c r="W16" s="63">
        <v>14</v>
      </c>
    </row>
    <row r="17" spans="1:22" ht="231" customHeight="1">
      <c r="A17" s="82"/>
      <c r="B17" s="16" t="s">
        <v>181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829</v>
      </c>
      <c r="O17" s="3">
        <v>22347</v>
      </c>
      <c r="P17" s="3"/>
      <c r="Q17" s="3"/>
      <c r="R17" s="3"/>
      <c r="S17" s="3"/>
      <c r="U17" s="22"/>
      <c r="V17" s="23"/>
    </row>
    <row r="18" spans="1:22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U18" s="22"/>
      <c r="V18" s="23"/>
    </row>
    <row r="19" spans="1:22" ht="238.15" customHeight="1">
      <c r="A19" s="47"/>
      <c r="B19" s="16" t="s">
        <v>182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U19" s="22"/>
      <c r="V19" s="23"/>
    </row>
    <row r="20" spans="1:22" ht="64.150000000000006" customHeight="1">
      <c r="A20" s="47"/>
      <c r="B20" s="16" t="s">
        <v>183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75</v>
      </c>
      <c r="O20" s="3"/>
      <c r="P20" s="3"/>
      <c r="Q20" s="3"/>
      <c r="R20" s="3"/>
      <c r="S20" s="3"/>
      <c r="U20" s="22"/>
      <c r="V20" s="23"/>
    </row>
    <row r="21" spans="1:22" ht="113.25" customHeight="1">
      <c r="A21" s="80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1402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2">
        <v>1600</v>
      </c>
      <c r="S21" s="2"/>
      <c r="T21" s="13" t="s">
        <v>54</v>
      </c>
      <c r="U21" s="14">
        <v>601</v>
      </c>
    </row>
    <row r="22" spans="1:22" ht="114" customHeight="1">
      <c r="A22" s="81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/>
      <c r="S22" s="3"/>
      <c r="U22" s="14">
        <v>7088</v>
      </c>
    </row>
    <row r="23" spans="1:22" ht="32.25" customHeight="1">
      <c r="A23" s="81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  <c r="R23" s="3"/>
      <c r="S23" s="3"/>
    </row>
    <row r="24" spans="1:22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U24" s="14">
        <v>7088</v>
      </c>
    </row>
    <row r="25" spans="1:22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2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2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2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85</v>
      </c>
      <c r="O28" s="2">
        <v>0</v>
      </c>
      <c r="P28" s="2">
        <v>75</v>
      </c>
      <c r="Q28" s="2">
        <v>0</v>
      </c>
      <c r="R28" s="2">
        <v>75</v>
      </c>
      <c r="S28" s="2">
        <v>0</v>
      </c>
      <c r="T28" s="13" t="s">
        <v>54</v>
      </c>
      <c r="U28" s="14">
        <v>602</v>
      </c>
    </row>
    <row r="29" spans="1:22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217</v>
      </c>
      <c r="O29" s="2">
        <v>0</v>
      </c>
      <c r="P29" s="2">
        <v>200</v>
      </c>
      <c r="Q29" s="2">
        <v>0</v>
      </c>
      <c r="R29" s="2">
        <v>200</v>
      </c>
      <c r="S29" s="2">
        <v>0</v>
      </c>
      <c r="T29" s="13" t="s">
        <v>54</v>
      </c>
      <c r="U29" s="14">
        <v>604</v>
      </c>
    </row>
    <row r="30" spans="1:22" ht="96" customHeight="1">
      <c r="A30" s="80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1034</v>
      </c>
      <c r="O30" s="2">
        <v>0</v>
      </c>
      <c r="P30" s="2">
        <v>980</v>
      </c>
      <c r="Q30" s="2">
        <v>0</v>
      </c>
      <c r="R30" s="2">
        <v>980</v>
      </c>
      <c r="S30" s="2">
        <v>0</v>
      </c>
      <c r="T30" s="13" t="s">
        <v>54</v>
      </c>
      <c r="U30" s="14">
        <v>605</v>
      </c>
    </row>
    <row r="31" spans="1:22" ht="51" customHeight="1">
      <c r="A31" s="82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2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13" t="s">
        <v>54</v>
      </c>
      <c r="U32" s="14">
        <v>7088</v>
      </c>
    </row>
    <row r="33" spans="1:23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</row>
    <row r="34" spans="1:23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</row>
    <row r="35" spans="1:23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</row>
    <row r="36" spans="1:23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</row>
    <row r="37" spans="1:23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</row>
    <row r="38" spans="1:23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</row>
    <row r="39" spans="1:23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</row>
    <row r="40" spans="1:23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</row>
    <row r="41" spans="1:23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</row>
    <row r="42" spans="1:23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</row>
    <row r="43" spans="1:23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</row>
    <row r="44" spans="1:23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2"/>
      <c r="S44" s="2"/>
      <c r="T44" s="13" t="s">
        <v>54</v>
      </c>
      <c r="U44" s="14">
        <v>606</v>
      </c>
    </row>
    <row r="45" spans="1:23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400</v>
      </c>
      <c r="O45" s="2">
        <v>0</v>
      </c>
      <c r="P45" s="2">
        <v>300</v>
      </c>
      <c r="Q45" s="2">
        <v>0</v>
      </c>
      <c r="R45" s="2">
        <v>300</v>
      </c>
      <c r="S45" s="2">
        <v>0</v>
      </c>
      <c r="T45" s="13" t="s">
        <v>54</v>
      </c>
      <c r="U45" s="14">
        <v>603</v>
      </c>
    </row>
    <row r="46" spans="1:23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/>
      <c r="S46" s="2"/>
      <c r="T46" s="13" t="s">
        <v>41</v>
      </c>
      <c r="U46" s="14">
        <v>354</v>
      </c>
    </row>
    <row r="47" spans="1:23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/>
      <c r="T47" s="13" t="s">
        <v>42</v>
      </c>
      <c r="U47" s="14">
        <v>9601</v>
      </c>
      <c r="W47" s="63">
        <v>31</v>
      </c>
    </row>
    <row r="48" spans="1:23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>
        <v>320</v>
      </c>
      <c r="Q48" s="2"/>
      <c r="R48" s="2">
        <v>320</v>
      </c>
      <c r="S48" s="2"/>
      <c r="T48" s="13" t="s">
        <v>42</v>
      </c>
      <c r="U48" s="14">
        <v>350</v>
      </c>
      <c r="W48" s="63">
        <v>31</v>
      </c>
    </row>
    <row r="49" spans="1:21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</row>
    <row r="50" spans="1:21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21" ht="115.5" customHeight="1">
      <c r="A51" s="80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>N52+N53</f>
        <v>208.82900000000001</v>
      </c>
      <c r="O51" s="2">
        <f t="shared" si="12"/>
        <v>560.1</v>
      </c>
      <c r="P51" s="2">
        <f t="shared" si="12"/>
        <v>0</v>
      </c>
      <c r="Q51" s="2"/>
      <c r="R51" s="2"/>
      <c r="S51" s="2"/>
      <c r="T51" s="13" t="s">
        <v>54</v>
      </c>
      <c r="U51" s="14" t="s">
        <v>122</v>
      </c>
    </row>
    <row r="52" spans="1:21" ht="33" customHeight="1">
      <c r="A52" s="82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163.083</v>
      </c>
      <c r="O52" s="3">
        <v>560.1</v>
      </c>
      <c r="P52" s="3"/>
      <c r="Q52" s="2"/>
      <c r="R52" s="2"/>
      <c r="S52" s="2"/>
    </row>
    <row r="53" spans="1:21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45.746000000000002</v>
      </c>
      <c r="O53" s="3"/>
      <c r="P53" s="3"/>
      <c r="Q53" s="2"/>
      <c r="R53" s="2"/>
      <c r="S53" s="2"/>
    </row>
    <row r="54" spans="1:21" ht="161.25" customHeight="1">
      <c r="A54" s="57" t="s">
        <v>178</v>
      </c>
      <c r="B54" s="26" t="s">
        <v>184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/>
      <c r="O54" s="2"/>
      <c r="P54" s="3"/>
      <c r="Q54" s="2"/>
      <c r="R54" s="2"/>
      <c r="S54" s="2"/>
    </row>
    <row r="55" spans="1:21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</row>
    <row r="56" spans="1:21" ht="128.25" customHeight="1">
      <c r="A56" s="67" t="s">
        <v>188</v>
      </c>
      <c r="B56" s="26" t="s">
        <v>189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40">
        <f>SUM(N57:N67)</f>
        <v>84.544000000000011</v>
      </c>
      <c r="O56" s="40">
        <f t="shared" ref="O56:Q56" si="13">SUM(O57:O67)</f>
        <v>1563.8199999999997</v>
      </c>
      <c r="P56" s="2">
        <f t="shared" si="13"/>
        <v>0</v>
      </c>
      <c r="Q56" s="2">
        <f t="shared" si="13"/>
        <v>0</v>
      </c>
      <c r="R56" s="2"/>
      <c r="S56" s="2"/>
    </row>
    <row r="57" spans="1:21" ht="33.75" customHeight="1">
      <c r="A57" s="67"/>
      <c r="B57" s="27" t="s">
        <v>190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9">
        <v>5.1130000000000004</v>
      </c>
      <c r="O57" s="39">
        <v>91.242000000000004</v>
      </c>
      <c r="P57" s="3"/>
      <c r="Q57" s="3"/>
      <c r="R57" s="3"/>
      <c r="S57" s="3"/>
    </row>
    <row r="58" spans="1:21" ht="33.75" customHeight="1">
      <c r="A58" s="60"/>
      <c r="B58" s="27" t="s">
        <v>191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9">
        <v>14.736000000000001</v>
      </c>
      <c r="O58" s="39">
        <v>277.02800000000002</v>
      </c>
      <c r="P58" s="3"/>
      <c r="Q58" s="3"/>
      <c r="R58" s="3"/>
      <c r="S58" s="3"/>
    </row>
    <row r="59" spans="1:21" ht="48.75" customHeight="1">
      <c r="A59" s="60"/>
      <c r="B59" s="27" t="s">
        <v>192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9">
        <v>24</v>
      </c>
      <c r="O59" s="39">
        <v>440.46499999999997</v>
      </c>
      <c r="P59" s="3"/>
      <c r="Q59" s="3"/>
      <c r="R59" s="3"/>
      <c r="S59" s="3"/>
    </row>
    <row r="60" spans="1:21" ht="48.75" customHeight="1">
      <c r="A60" s="60"/>
      <c r="B60" s="27" t="s">
        <v>193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9">
        <v>5.157</v>
      </c>
      <c r="O60" s="39">
        <v>94.289000000000001</v>
      </c>
      <c r="P60" s="3"/>
      <c r="Q60" s="3"/>
      <c r="R60" s="3"/>
      <c r="S60" s="3"/>
    </row>
    <row r="61" spans="1:21" ht="48.75" customHeight="1">
      <c r="A61" s="60"/>
      <c r="B61" s="27" t="s">
        <v>194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9">
        <v>5.1870000000000003</v>
      </c>
      <c r="O61" s="39">
        <v>94.866</v>
      </c>
      <c r="P61" s="3"/>
      <c r="Q61" s="3"/>
      <c r="R61" s="3"/>
      <c r="S61" s="3"/>
    </row>
    <row r="62" spans="1:21" ht="48.75" customHeight="1">
      <c r="A62" s="60"/>
      <c r="B62" s="27" t="s">
        <v>195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9">
        <v>5.0629999999999997</v>
      </c>
      <c r="O62" s="39">
        <v>94.421000000000006</v>
      </c>
      <c r="P62" s="3"/>
      <c r="Q62" s="3"/>
      <c r="R62" s="3"/>
      <c r="S62" s="3"/>
    </row>
    <row r="63" spans="1:21" ht="48.75" customHeight="1">
      <c r="A63" s="60"/>
      <c r="B63" s="27" t="s">
        <v>196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9">
        <v>5.0570000000000004</v>
      </c>
      <c r="O63" s="39">
        <v>94.289000000000001</v>
      </c>
      <c r="P63" s="3"/>
      <c r="Q63" s="3"/>
      <c r="R63" s="3"/>
      <c r="S63" s="3"/>
    </row>
    <row r="64" spans="1:21" ht="48.75" customHeight="1">
      <c r="A64" s="60"/>
      <c r="B64" s="27" t="s">
        <v>197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9">
        <v>5.0570000000000004</v>
      </c>
      <c r="O64" s="39">
        <v>94.289000000000001</v>
      </c>
      <c r="P64" s="3"/>
      <c r="Q64" s="3"/>
      <c r="R64" s="3"/>
      <c r="S64" s="3"/>
    </row>
    <row r="65" spans="1:19" ht="48.75" customHeight="1">
      <c r="A65" s="60"/>
      <c r="B65" s="27" t="s">
        <v>198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9">
        <v>5.0570000000000004</v>
      </c>
      <c r="O65" s="39">
        <v>94.289000000000001</v>
      </c>
      <c r="P65" s="3"/>
      <c r="Q65" s="3"/>
      <c r="R65" s="3"/>
      <c r="S65" s="3"/>
    </row>
    <row r="66" spans="1:19" ht="48.75" customHeight="1">
      <c r="A66" s="60"/>
      <c r="B66" s="27" t="s">
        <v>199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9">
        <v>5.0650000000000004</v>
      </c>
      <c r="O66" s="39">
        <v>94.427000000000007</v>
      </c>
      <c r="P66" s="3"/>
      <c r="Q66" s="3"/>
      <c r="R66" s="3"/>
      <c r="S66" s="3"/>
    </row>
    <row r="67" spans="1:19" ht="48.75" customHeight="1">
      <c r="A67" s="60"/>
      <c r="B67" s="27" t="s">
        <v>200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9">
        <v>5.0519999999999996</v>
      </c>
      <c r="O67" s="39">
        <v>94.215000000000003</v>
      </c>
      <c r="P67" s="3"/>
      <c r="Q67" s="3"/>
      <c r="R67" s="3"/>
      <c r="S67" s="3"/>
    </row>
    <row r="68" spans="1:19">
      <c r="A68" s="50"/>
      <c r="B68" s="15" t="s">
        <v>15</v>
      </c>
      <c r="C68" s="2">
        <f>C5+C8+C11+C16+C21+C28+C29+C30+C44+C45+C46+C47+C48</f>
        <v>8507</v>
      </c>
      <c r="D68" s="2">
        <f>D5+D8+D11+D16+D21+D28+D29+D30+D44+D45+D46+D47+D48</f>
        <v>0</v>
      </c>
      <c r="E68" s="2">
        <f>E5+E8+E11+E16+E21+E28+E29+E30+E44+E45+E46+E47+E48</f>
        <v>15407.5</v>
      </c>
      <c r="F68" s="2">
        <f>F5+F8+F11+F16+F21+F28+F29+F30+F44+F45+F46+F47+F48</f>
        <v>5896.5000000000009</v>
      </c>
      <c r="G68" s="2">
        <f>G5+G8+G11+G16+G21+G28+G29+G30+G44+G45+G46+G47+G48</f>
        <v>25975.9</v>
      </c>
      <c r="H68" s="2">
        <f>H5+H8+H11+H16+H21+H28+H29+H30+H44+H45+H46+H47+H48+H51</f>
        <v>7514.6999999999989</v>
      </c>
      <c r="I68" s="2">
        <f>I5+I8+I11+I16+I21+I28+I29+I30+I44+I45+I46+I47+I48+I51</f>
        <v>33230.81</v>
      </c>
      <c r="J68" s="2">
        <f>J5+J8+J11+J16+J21+J28+J29+J30+J44+J45+J46+J47+J48+J51</f>
        <v>6896.6900000000005</v>
      </c>
      <c r="K68" s="2">
        <f>K5+K8+K11+K16+K21+K28+K29+K30+K44+K45+K46+K47+K48+K51</f>
        <v>34570.160000000003</v>
      </c>
      <c r="L68" s="2">
        <f>L5+L8+L11+L16+L21+L28+L29+L30+L44+L45+L46+L47+L48+L51+L54</f>
        <v>7655.528299999999</v>
      </c>
      <c r="M68" s="2">
        <f>M5+M8+M11+M16+M21+M28+M29+M30+M44+M45+M46+M47+M48+M51+M54</f>
        <v>19854.669369999996</v>
      </c>
      <c r="N68" s="2">
        <f>N5+N8+N11+N16+N21+N28+N29+N30+N44+N45+N46+N47+N48+N51+N54+N56</f>
        <v>5451.3729999999996</v>
      </c>
      <c r="O68" s="2">
        <f>O5+O8+O11+O16+O21+O28+O29+O30+O44+O45+O46+O47+O48+O51+O54+O56</f>
        <v>24470.92</v>
      </c>
      <c r="P68" s="2">
        <f>P5+P8+P11+P16+P21+P28+P29+P30+P44+P45+P46+P47+P48+P51+P54+P56</f>
        <v>4120</v>
      </c>
      <c r="Q68" s="2">
        <f>Q5+Q8+Q11+Q16+Q21+Q28+Q29+Q30+Q44+Q45+Q46+Q47+Q48+Q51+Q54+Q56</f>
        <v>0</v>
      </c>
      <c r="R68" s="2">
        <f>R5+R8+R11+R16+R21+R28+R29+R30+R44+R45+R46+R47+R48+R51+R54+R56</f>
        <v>4125</v>
      </c>
      <c r="S68" s="2">
        <f>S5+S8+S11+S16+S21+S28+S29+S30+S44+S45+S46+S47+S48+S51+S54+S56</f>
        <v>0</v>
      </c>
    </row>
  </sheetData>
  <mergeCells count="19"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S2"/>
    <mergeCell ref="R3:S3"/>
  </mergeCells>
  <pageMargins left="0.27559055118110237" right="0.15748031496062992" top="0.39370078740157483" bottom="0.39370078740157483" header="0.19685039370078741" footer="0.15748031496062992"/>
  <pageSetup paperSize="9" scale="54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zoomScale="85" zoomScaleNormal="85" workbookViewId="0">
      <selection activeCell="T15" sqref="A1:T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78" t="s">
        <v>113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1"/>
      <c r="T1" s="71"/>
    </row>
    <row r="2" spans="1:22" ht="15.75" customHeight="1">
      <c r="A2" s="74" t="s">
        <v>22</v>
      </c>
      <c r="B2" s="83" t="s">
        <v>21</v>
      </c>
      <c r="C2" s="74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1:22" ht="15.75">
      <c r="A3" s="74"/>
      <c r="B3" s="83"/>
      <c r="C3" s="74" t="s">
        <v>17</v>
      </c>
      <c r="D3" s="74"/>
      <c r="E3" s="74"/>
      <c r="F3" s="74" t="s">
        <v>16</v>
      </c>
      <c r="G3" s="74"/>
      <c r="H3" s="74" t="s">
        <v>18</v>
      </c>
      <c r="I3" s="74"/>
      <c r="J3" s="74" t="s">
        <v>76</v>
      </c>
      <c r="K3" s="74"/>
      <c r="L3" s="74"/>
      <c r="M3" s="74" t="s">
        <v>77</v>
      </c>
      <c r="N3" s="74"/>
      <c r="O3" s="74" t="s">
        <v>78</v>
      </c>
      <c r="P3" s="74"/>
      <c r="Q3" s="74" t="s">
        <v>79</v>
      </c>
      <c r="R3" s="74"/>
      <c r="S3" s="74" t="s">
        <v>162</v>
      </c>
      <c r="T3" s="74"/>
    </row>
    <row r="4" spans="1:22" ht="15.75">
      <c r="A4" s="74"/>
      <c r="B4" s="83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0</v>
      </c>
      <c r="P6" s="2"/>
      <c r="Q6" s="2"/>
      <c r="R6" s="2"/>
      <c r="S6" s="2"/>
      <c r="T6" s="2"/>
    </row>
    <row r="7" spans="1:22" ht="95.25" customHeight="1">
      <c r="A7" s="85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5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80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2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5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S12" sqref="A1:S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78" t="s">
        <v>112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1"/>
      <c r="S1" s="71"/>
      <c r="T1" s="13"/>
      <c r="U1" s="29"/>
    </row>
    <row r="2" spans="1:21" s="4" customFormat="1" ht="15.75" customHeight="1">
      <c r="A2" s="74" t="s">
        <v>22</v>
      </c>
      <c r="B2" s="83" t="s">
        <v>21</v>
      </c>
      <c r="C2" s="74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13"/>
      <c r="U2" s="29"/>
    </row>
    <row r="3" spans="1:21" s="4" customFormat="1" ht="15.75">
      <c r="A3" s="74"/>
      <c r="B3" s="83"/>
      <c r="C3" s="74" t="s">
        <v>17</v>
      </c>
      <c r="D3" s="74"/>
      <c r="E3" s="74"/>
      <c r="F3" s="74" t="s">
        <v>16</v>
      </c>
      <c r="G3" s="74"/>
      <c r="H3" s="74" t="s">
        <v>18</v>
      </c>
      <c r="I3" s="74"/>
      <c r="J3" s="74" t="s">
        <v>76</v>
      </c>
      <c r="K3" s="74"/>
      <c r="L3" s="74" t="s">
        <v>77</v>
      </c>
      <c r="M3" s="74"/>
      <c r="N3" s="74" t="s">
        <v>78</v>
      </c>
      <c r="O3" s="74"/>
      <c r="P3" s="74" t="s">
        <v>79</v>
      </c>
      <c r="Q3" s="74"/>
      <c r="R3" s="74" t="s">
        <v>162</v>
      </c>
      <c r="S3" s="74"/>
      <c r="T3" s="13"/>
      <c r="U3" s="29"/>
    </row>
    <row r="4" spans="1:21" s="4" customFormat="1" ht="15.75">
      <c r="A4" s="74"/>
      <c r="B4" s="83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80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60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81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2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130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185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190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workbookViewId="0">
      <pane ySplit="2475" topLeftCell="A7" activePane="bottomLeft"/>
      <selection pane="bottomLeft" activeCell="Q18" sqref="A1:Q1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78" t="s">
        <v>161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7" s="4" customFormat="1" ht="15.75" customHeight="1">
      <c r="A2" s="74" t="s">
        <v>22</v>
      </c>
      <c r="B2" s="83" t="s">
        <v>21</v>
      </c>
      <c r="C2" s="75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7"/>
    </row>
    <row r="3" spans="1:17" s="4" customFormat="1" ht="15.75" customHeight="1">
      <c r="A3" s="74"/>
      <c r="B3" s="83"/>
      <c r="C3" s="75" t="s">
        <v>77</v>
      </c>
      <c r="D3" s="76"/>
      <c r="E3" s="77"/>
      <c r="F3" s="75" t="s">
        <v>78</v>
      </c>
      <c r="G3" s="77"/>
      <c r="H3" s="75" t="s">
        <v>79</v>
      </c>
      <c r="I3" s="77"/>
      <c r="J3" s="75" t="s">
        <v>162</v>
      </c>
      <c r="K3" s="77"/>
      <c r="L3" s="74" t="s">
        <v>163</v>
      </c>
      <c r="M3" s="74"/>
      <c r="N3" s="74" t="s">
        <v>201</v>
      </c>
      <c r="O3" s="74"/>
      <c r="P3" s="74" t="s">
        <v>202</v>
      </c>
      <c r="Q3" s="74"/>
    </row>
    <row r="4" spans="1:17" s="4" customFormat="1" ht="15.75">
      <c r="A4" s="74"/>
      <c r="B4" s="83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80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81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9.5" customHeight="1">
      <c r="A7" s="81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9.5" customHeight="1">
      <c r="A8" s="81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4.5" customHeight="1">
      <c r="A9" s="81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5.25" customHeight="1">
      <c r="A10" s="81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5.25" customHeight="1">
      <c r="A11" s="81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5.25" customHeight="1">
      <c r="A12" s="81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6" customHeight="1">
      <c r="A13" s="81" t="s">
        <v>8</v>
      </c>
      <c r="B13" s="15" t="s">
        <v>167</v>
      </c>
      <c r="C13" s="2">
        <f>SUM(C14:C17)</f>
        <v>154.63900000000001</v>
      </c>
      <c r="D13" s="2">
        <f t="shared" ref="D13:M13" si="2">SUM(D14:D17)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SUM(N14:N17)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9.5" customHeight="1">
      <c r="A14" s="81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3.75" customHeight="1">
      <c r="A15" s="81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6.75" customHeight="1">
      <c r="A16" s="81"/>
      <c r="B16" s="16" t="s">
        <v>180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49.5" customHeight="1">
      <c r="A17" s="81"/>
      <c r="B17" s="16" t="s">
        <v>173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5.75">
      <c r="A18" s="50"/>
      <c r="B18" s="15" t="s">
        <v>15</v>
      </c>
      <c r="C18" s="2">
        <f>C5+C13</f>
        <v>154.63900000000001</v>
      </c>
      <c r="D18" s="2">
        <f t="shared" ref="D18:M18" si="4">D5+D13</f>
        <v>3835</v>
      </c>
      <c r="E18" s="2">
        <f t="shared" si="4"/>
        <v>1165</v>
      </c>
      <c r="F18" s="2">
        <f t="shared" si="4"/>
        <v>0</v>
      </c>
      <c r="G18" s="2">
        <f t="shared" si="4"/>
        <v>0</v>
      </c>
      <c r="H18" s="2">
        <f t="shared" si="4"/>
        <v>0</v>
      </c>
      <c r="I18" s="2">
        <f t="shared" si="4"/>
        <v>0</v>
      </c>
      <c r="J18" s="2">
        <f t="shared" si="4"/>
        <v>0</v>
      </c>
      <c r="K18" s="2">
        <f t="shared" si="4"/>
        <v>0</v>
      </c>
      <c r="L18" s="2">
        <f t="shared" si="4"/>
        <v>0</v>
      </c>
      <c r="M18" s="2">
        <f t="shared" si="4"/>
        <v>0</v>
      </c>
      <c r="N18" s="2">
        <f t="shared" ref="N18:Q18" si="5">N5+N13</f>
        <v>0</v>
      </c>
      <c r="O18" s="2">
        <f t="shared" si="5"/>
        <v>0</v>
      </c>
      <c r="P18" s="2">
        <f t="shared" si="5"/>
        <v>0</v>
      </c>
      <c r="Q18" s="2">
        <f t="shared" si="5"/>
        <v>0</v>
      </c>
    </row>
  </sheetData>
  <mergeCells count="13">
    <mergeCell ref="N3:O3"/>
    <mergeCell ref="P3:Q3"/>
    <mergeCell ref="C2:Q2"/>
    <mergeCell ref="A5:A12"/>
    <mergeCell ref="A13:A17"/>
    <mergeCell ref="A1:M1"/>
    <mergeCell ref="A2:A4"/>
    <mergeCell ref="B2:B4"/>
    <mergeCell ref="F3:G3"/>
    <mergeCell ref="H3:I3"/>
    <mergeCell ref="J3:K3"/>
    <mergeCell ref="L3:M3"/>
    <mergeCell ref="C3:E3"/>
  </mergeCells>
  <pageMargins left="0.70866141732283472" right="0.70866141732283472" top="0.19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workbookViewId="0">
      <selection activeCell="T7" sqref="A1:T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78" t="s">
        <v>205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20" ht="15.75" customHeight="1">
      <c r="A2" s="74" t="s">
        <v>22</v>
      </c>
      <c r="B2" s="83" t="s">
        <v>21</v>
      </c>
      <c r="C2" s="74" t="s">
        <v>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1:20" ht="15.75">
      <c r="A3" s="74"/>
      <c r="B3" s="83"/>
      <c r="C3" s="74" t="s">
        <v>17</v>
      </c>
      <c r="D3" s="74"/>
      <c r="E3" s="74"/>
      <c r="F3" s="74" t="s">
        <v>16</v>
      </c>
      <c r="G3" s="74"/>
      <c r="H3" s="74" t="s">
        <v>18</v>
      </c>
      <c r="I3" s="74"/>
      <c r="J3" s="74" t="s">
        <v>76</v>
      </c>
      <c r="K3" s="74"/>
      <c r="L3" s="74"/>
      <c r="M3" s="74" t="s">
        <v>77</v>
      </c>
      <c r="N3" s="74"/>
      <c r="O3" s="74" t="s">
        <v>78</v>
      </c>
      <c r="P3" s="74"/>
      <c r="Q3" s="74" t="s">
        <v>79</v>
      </c>
      <c r="R3" s="74"/>
      <c r="S3" s="74" t="s">
        <v>162</v>
      </c>
      <c r="T3" s="74"/>
    </row>
    <row r="4" spans="1:20" ht="15.75">
      <c r="A4" s="74"/>
      <c r="B4" s="83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5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204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>
        <v>5</v>
      </c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5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tabSelected="1" zoomScale="90" zoomScaleNormal="90" workbookViewId="0">
      <selection activeCell="X30" sqref="X30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8.570312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86" t="s">
        <v>117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 spans="1:33" s="4" customFormat="1" ht="31.5" customHeight="1">
      <c r="A2" s="74" t="s">
        <v>75</v>
      </c>
      <c r="B2" s="83" t="s">
        <v>124</v>
      </c>
      <c r="C2" s="75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  <c r="AC2" s="31" t="s">
        <v>206</v>
      </c>
    </row>
    <row r="3" spans="1:33" s="4" customFormat="1" ht="19.5" customHeight="1">
      <c r="A3" s="74"/>
      <c r="B3" s="83"/>
      <c r="C3" s="74" t="s">
        <v>17</v>
      </c>
      <c r="D3" s="74"/>
      <c r="E3" s="74"/>
      <c r="F3" s="74" t="s">
        <v>16</v>
      </c>
      <c r="G3" s="74"/>
      <c r="H3" s="74"/>
      <c r="I3" s="74" t="s">
        <v>18</v>
      </c>
      <c r="J3" s="74"/>
      <c r="K3" s="74"/>
      <c r="L3" s="75" t="s">
        <v>76</v>
      </c>
      <c r="M3" s="76"/>
      <c r="N3" s="76"/>
      <c r="O3" s="77"/>
      <c r="P3" s="75" t="s">
        <v>77</v>
      </c>
      <c r="Q3" s="76"/>
      <c r="R3" s="76"/>
      <c r="S3" s="77"/>
      <c r="T3" s="74" t="s">
        <v>78</v>
      </c>
      <c r="U3" s="74"/>
      <c r="V3" s="74"/>
      <c r="W3" s="74" t="s">
        <v>79</v>
      </c>
      <c r="X3" s="74"/>
      <c r="Y3" s="74"/>
      <c r="Z3" s="74" t="s">
        <v>162</v>
      </c>
      <c r="AA3" s="74"/>
      <c r="AB3" s="74"/>
      <c r="AC3" s="32"/>
      <c r="AD3" s="91" t="s">
        <v>207</v>
      </c>
      <c r="AE3" s="92"/>
      <c r="AF3" s="92"/>
      <c r="AG3" s="92"/>
    </row>
    <row r="4" spans="1:33" s="4" customFormat="1" ht="27.75" customHeight="1">
      <c r="A4" s="74"/>
      <c r="B4" s="83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15823.381980000002</v>
      </c>
      <c r="C5" s="24">
        <f>'1'!C43</f>
        <v>2141.6999999999998</v>
      </c>
      <c r="D5" s="24">
        <f>'1'!D43</f>
        <v>45.2</v>
      </c>
      <c r="E5" s="24">
        <f>'1'!E43</f>
        <v>2223.1</v>
      </c>
      <c r="F5" s="24">
        <f>'1'!F43</f>
        <v>1771.827</v>
      </c>
      <c r="G5" s="24">
        <f>'1'!G43</f>
        <v>68.8</v>
      </c>
      <c r="H5" s="24">
        <f>'1'!H43</f>
        <v>1460.4069999999999</v>
      </c>
      <c r="I5" s="24">
        <f>'1'!I43</f>
        <v>2506.2168300000003</v>
      </c>
      <c r="J5" s="24">
        <f>'1'!J43</f>
        <v>75.400000000000006</v>
      </c>
      <c r="K5" s="24">
        <f>'1'!K43</f>
        <v>1032.1500000000001</v>
      </c>
      <c r="L5" s="24">
        <f>'1'!L43</f>
        <v>1851.163</v>
      </c>
      <c r="M5" s="24">
        <f>'1'!M43</f>
        <v>82.9</v>
      </c>
      <c r="N5" s="24">
        <f>'1'!N43</f>
        <v>1546.876</v>
      </c>
      <c r="O5" s="24"/>
      <c r="P5" s="24">
        <f>'1'!O43</f>
        <v>1986.6811500000001</v>
      </c>
      <c r="Q5" s="24">
        <f>'1'!P43</f>
        <v>91.2</v>
      </c>
      <c r="R5" s="24">
        <f>'1'!Q43</f>
        <v>716.1</v>
      </c>
      <c r="S5" s="24"/>
      <c r="T5" s="24">
        <f>'1'!R43</f>
        <v>2153.4940000000001</v>
      </c>
      <c r="U5" s="24">
        <f>'1'!S43</f>
        <v>100.3</v>
      </c>
      <c r="V5" s="24">
        <f>'1'!T43</f>
        <v>710.2</v>
      </c>
      <c r="W5" s="24">
        <f>'1'!U43</f>
        <v>1658</v>
      </c>
      <c r="X5" s="24">
        <f>'1'!V43</f>
        <v>104.6</v>
      </c>
      <c r="Y5" s="24">
        <f>'1'!W43</f>
        <v>710.2</v>
      </c>
      <c r="Z5" s="24">
        <f>'1'!X43</f>
        <v>1754.3000000000002</v>
      </c>
      <c r="AA5" s="24">
        <f>'1'!Y43</f>
        <v>108.8</v>
      </c>
      <c r="AB5" s="24">
        <f>'1'!Z43</f>
        <v>710.2</v>
      </c>
      <c r="AC5" s="34">
        <f>SUM(C5:AB5)</f>
        <v>25609.814979999996</v>
      </c>
      <c r="AD5" s="24">
        <f>C5+F5+I5+L5+P5+T5+W5+Z5</f>
        <v>15823.381980000002</v>
      </c>
      <c r="AE5" s="24">
        <f>D5+G5+J5+M5+Q5+U5+X5+AA5</f>
        <v>677.19999999999993</v>
      </c>
      <c r="AF5" s="24">
        <f>E5+H5+K5+N5+R5+V5+Y5+AB5</f>
        <v>9109.2330000000002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50166.791299999997</v>
      </c>
      <c r="C6" s="24">
        <f>'2'!C68</f>
        <v>8507</v>
      </c>
      <c r="D6" s="24">
        <f>'2'!D68</f>
        <v>0</v>
      </c>
      <c r="E6" s="24">
        <f>'2'!E68</f>
        <v>15407.5</v>
      </c>
      <c r="F6" s="24">
        <f>'2'!F68</f>
        <v>5896.5000000000009</v>
      </c>
      <c r="G6" s="24"/>
      <c r="H6" s="24">
        <f>'2'!G68</f>
        <v>25975.9</v>
      </c>
      <c r="I6" s="24">
        <f>'2'!H68</f>
        <v>7514.6999999999989</v>
      </c>
      <c r="J6" s="24"/>
      <c r="K6" s="24">
        <f>'2'!I68</f>
        <v>33230.81</v>
      </c>
      <c r="L6" s="24">
        <f>'2'!J68</f>
        <v>6896.6900000000005</v>
      </c>
      <c r="M6" s="24"/>
      <c r="N6" s="24">
        <f>'2'!K68</f>
        <v>34570.160000000003</v>
      </c>
      <c r="O6" s="24"/>
      <c r="P6" s="24">
        <f>'2'!L68</f>
        <v>7655.528299999999</v>
      </c>
      <c r="Q6" s="24"/>
      <c r="R6" s="24">
        <f>'2'!M68</f>
        <v>19854.669369999996</v>
      </c>
      <c r="S6" s="24"/>
      <c r="T6" s="24">
        <f>'2'!N68</f>
        <v>5451.3729999999996</v>
      </c>
      <c r="U6" s="24"/>
      <c r="V6" s="24">
        <f>'2'!O68</f>
        <v>24470.92</v>
      </c>
      <c r="W6" s="24">
        <f>'2'!P68</f>
        <v>4120</v>
      </c>
      <c r="X6" s="24"/>
      <c r="Y6" s="24">
        <f>'2'!Q68</f>
        <v>0</v>
      </c>
      <c r="Z6" s="24">
        <f>'2'!R68</f>
        <v>4125</v>
      </c>
      <c r="AA6" s="24"/>
      <c r="AB6" s="24">
        <f>'2'!S68</f>
        <v>0</v>
      </c>
      <c r="AC6" s="34">
        <f>SUM(C6:AB6)</f>
        <v>203676.75066999998</v>
      </c>
      <c r="AD6" s="24">
        <f>C6+F6+I6+L6+P6+T6+W6+Z6</f>
        <v>50166.791299999997</v>
      </c>
      <c r="AE6" s="24">
        <f t="shared" ref="AE6:AE10" si="1">D6+G6+J6+M6+Q6+U6+X6+AA6</f>
        <v>0</v>
      </c>
      <c r="AF6" s="24">
        <f t="shared" ref="AF6:AF10" si="2">E6+H6+K6+N6+R6+V6+Y6+AB6</f>
        <v>153509.95937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2497.6628500000002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26096.331850000002</v>
      </c>
      <c r="AD7" s="24">
        <f t="shared" ref="AD7:AD10" si="5">C7+F7+I7+L7+P7+T7+W7+Z7</f>
        <v>2497.6628500000002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746.52499999999998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190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2274.0439999999999</v>
      </c>
      <c r="AD8" s="24">
        <f t="shared" si="5"/>
        <v>746.52499999999998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'5'!C18</f>
        <v>154.63900000000001</v>
      </c>
      <c r="Q9" s="24"/>
      <c r="R9" s="24">
        <f>'5'!D18</f>
        <v>3835</v>
      </c>
      <c r="S9" s="24">
        <f>'5'!E18</f>
        <v>1165</v>
      </c>
      <c r="T9" s="24">
        <f>'5'!F18</f>
        <v>0</v>
      </c>
      <c r="U9" s="24"/>
      <c r="V9" s="24">
        <f>'5'!G18</f>
        <v>0</v>
      </c>
      <c r="W9" s="24"/>
      <c r="X9" s="24"/>
      <c r="Y9" s="24"/>
      <c r="Z9" s="24">
        <f>'5'!J18</f>
        <v>0</v>
      </c>
      <c r="AA9" s="24"/>
      <c r="AB9" s="24">
        <f>'5'!K18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10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5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10</v>
      </c>
      <c r="AD10" s="24">
        <f t="shared" si="5"/>
        <v>10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69399.00013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7799.8670000000002</v>
      </c>
      <c r="U11" s="25">
        <f t="shared" si="17"/>
        <v>100.3</v>
      </c>
      <c r="V11" s="25">
        <f t="shared" si="17"/>
        <v>25181.119999999999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262821.58049999998</v>
      </c>
      <c r="AD11" s="25">
        <f>SUM(AD5:AD10)</f>
        <v>69399.000129999986</v>
      </c>
      <c r="AE11" s="25">
        <f t="shared" ref="AE11:AG11" si="20">SUM(AE5:AE10)</f>
        <v>677.19999999999993</v>
      </c>
      <c r="AF11" s="25">
        <f t="shared" si="20"/>
        <v>186225.98037</v>
      </c>
      <c r="AG11" s="25">
        <f t="shared" si="20"/>
        <v>6519.4</v>
      </c>
    </row>
    <row r="12" spans="1:33">
      <c r="C12" s="87">
        <f>C11+D11+E11</f>
        <v>30793.277200000004</v>
      </c>
      <c r="D12" s="87"/>
      <c r="E12" s="87"/>
      <c r="F12" s="87">
        <f>F11+G11+H11</f>
        <v>36725.434000000001</v>
      </c>
      <c r="G12" s="87"/>
      <c r="H12" s="87"/>
      <c r="I12" s="87">
        <f>I11+J11+K11</f>
        <v>47485.200509999995</v>
      </c>
      <c r="J12" s="87"/>
      <c r="K12" s="87"/>
      <c r="L12" s="88">
        <f>L11+M11+N11+O11</f>
        <v>56838.203000000001</v>
      </c>
      <c r="M12" s="89"/>
      <c r="N12" s="89"/>
      <c r="O12" s="90"/>
      <c r="P12" s="87">
        <f>P11+Q11+R11+S11</f>
        <v>44302.078789999992</v>
      </c>
      <c r="Q12" s="87"/>
      <c r="R12" s="87"/>
      <c r="S12" s="59"/>
      <c r="T12" s="87">
        <f>T11+U11+V11</f>
        <v>33081.286999999997</v>
      </c>
      <c r="U12" s="87"/>
      <c r="V12" s="87"/>
      <c r="W12" s="87">
        <f>W11+X11+Y11</f>
        <v>6747.8</v>
      </c>
      <c r="X12" s="87"/>
      <c r="Y12" s="87"/>
      <c r="Z12" s="87">
        <f>Z11+AA11+AB11</f>
        <v>6848.3</v>
      </c>
      <c r="AA12" s="87"/>
      <c r="AB12" s="87"/>
      <c r="AC12" s="70"/>
      <c r="AD12" s="88">
        <f>AD11+AE11+AF11+AG11</f>
        <v>262821.58049999998</v>
      </c>
      <c r="AE12" s="89"/>
      <c r="AF12" s="89"/>
      <c r="AG12" s="90"/>
    </row>
  </sheetData>
  <mergeCells count="22">
    <mergeCell ref="AD3:AG3"/>
    <mergeCell ref="AD12:AG12"/>
    <mergeCell ref="T3:V3"/>
    <mergeCell ref="W3:Y3"/>
    <mergeCell ref="T12:V12"/>
    <mergeCell ref="W12:Y12"/>
    <mergeCell ref="Z3:AB3"/>
    <mergeCell ref="Z12:AB12"/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</mergeCells>
  <pageMargins left="0.39370078740157483" right="0.15748031496062992" top="0.47244094488188981" bottom="0.27559055118110237" header="0.43307086614173229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0" t="s">
        <v>88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t="s">
        <v>85</v>
      </c>
    </row>
    <row r="2" spans="1:24" s="1" customFormat="1" ht="31.5" customHeight="1">
      <c r="A2" s="93" t="s">
        <v>86</v>
      </c>
      <c r="B2" s="102" t="s">
        <v>74</v>
      </c>
      <c r="C2" s="97" t="s">
        <v>0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9"/>
      <c r="U2" s="12" t="s">
        <v>80</v>
      </c>
      <c r="V2" s="103"/>
      <c r="W2" s="103"/>
      <c r="X2" s="103"/>
    </row>
    <row r="3" spans="1:24" s="1" customFormat="1" ht="19.5" customHeight="1">
      <c r="A3" s="93"/>
      <c r="B3" s="102"/>
      <c r="C3" s="74" t="s">
        <v>17</v>
      </c>
      <c r="D3" s="74"/>
      <c r="E3" s="74"/>
      <c r="F3" s="74" t="s">
        <v>16</v>
      </c>
      <c r="G3" s="74"/>
      <c r="H3" s="74"/>
      <c r="I3" s="93" t="s">
        <v>18</v>
      </c>
      <c r="J3" s="93"/>
      <c r="K3" s="93"/>
      <c r="L3" s="93" t="s">
        <v>76</v>
      </c>
      <c r="M3" s="93"/>
      <c r="N3" s="93"/>
      <c r="O3" s="93" t="s">
        <v>77</v>
      </c>
      <c r="P3" s="93"/>
      <c r="Q3" s="93" t="s">
        <v>78</v>
      </c>
      <c r="R3" s="93"/>
      <c r="S3" s="93" t="s">
        <v>79</v>
      </c>
      <c r="T3" s="93"/>
      <c r="U3" s="11"/>
      <c r="V3" s="94" t="s">
        <v>87</v>
      </c>
      <c r="W3" s="95"/>
      <c r="X3" s="96"/>
    </row>
    <row r="4" spans="1:24" s="1" customFormat="1" ht="27.75" customHeight="1">
      <c r="A4" s="93"/>
      <c r="B4" s="102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2019-07-15T11:08:51Z</dcterms:modified>
</cp:coreProperties>
</file>