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'1'!$A$1:$Q$28</definedName>
    <definedName name="_xlnm.Print_Area" localSheetId="1">'2'!$A$1:$M$48</definedName>
    <definedName name="_xlnm.Print_Area" localSheetId="2">'3'!$A$1:$N$21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M11" i="4"/>
  <c r="I11"/>
  <c r="H11"/>
  <c r="F12"/>
  <c r="V9"/>
  <c r="V8"/>
  <c r="V6"/>
  <c r="M48" i="2"/>
  <c r="L48"/>
  <c r="H9"/>
  <c r="I38"/>
  <c r="J9"/>
  <c r="I48"/>
  <c r="K48"/>
  <c r="G48"/>
  <c r="F48"/>
  <c r="G46"/>
  <c r="F46"/>
  <c r="G30"/>
  <c r="F30"/>
  <c r="G8" l="1"/>
  <c r="F8"/>
  <c r="F9"/>
  <c r="C16"/>
  <c r="E14"/>
  <c r="C14"/>
  <c r="E13"/>
  <c r="C13"/>
  <c r="C11" s="1"/>
  <c r="C9"/>
  <c r="X5" i="4"/>
  <c r="V5"/>
  <c r="N28" i="1"/>
  <c r="O28"/>
  <c r="P28"/>
  <c r="Q28"/>
  <c r="J28"/>
  <c r="K28"/>
  <c r="L28"/>
  <c r="M28"/>
  <c r="I28"/>
  <c r="E5"/>
  <c r="E28" s="1"/>
  <c r="D28"/>
  <c r="E21"/>
  <c r="C21"/>
  <c r="C15"/>
  <c r="C5"/>
  <c r="C28" s="1"/>
  <c r="E11" i="2" l="1"/>
  <c r="G28" i="1"/>
  <c r="H28"/>
  <c r="F28"/>
  <c r="H5"/>
  <c r="F5"/>
  <c r="F33" i="7"/>
  <c r="D17"/>
  <c r="E17"/>
  <c r="E33" s="1"/>
  <c r="F17"/>
  <c r="G17"/>
  <c r="G33" s="1"/>
  <c r="H17"/>
  <c r="H33" s="1"/>
  <c r="I17"/>
  <c r="I33" s="1"/>
  <c r="J17"/>
  <c r="J33" s="1"/>
  <c r="K17"/>
  <c r="K33" s="1"/>
  <c r="L17"/>
  <c r="M17"/>
  <c r="M33" s="1"/>
  <c r="N17"/>
  <c r="N33" s="1"/>
  <c r="O17"/>
  <c r="O33" s="1"/>
  <c r="P17"/>
  <c r="Q17"/>
  <c r="Q33" s="1"/>
  <c r="C17"/>
  <c r="C33" s="1"/>
  <c r="L33"/>
  <c r="P33"/>
  <c r="D5" i="2"/>
  <c r="E5"/>
  <c r="F5"/>
  <c r="G5"/>
  <c r="H5"/>
  <c r="I5"/>
  <c r="J5"/>
  <c r="K5"/>
  <c r="L5"/>
  <c r="M5"/>
  <c r="C5"/>
  <c r="D43" l="1"/>
  <c r="E43"/>
  <c r="F43"/>
  <c r="G43"/>
  <c r="H43"/>
  <c r="I43"/>
  <c r="J43"/>
  <c r="K43"/>
  <c r="L43"/>
  <c r="M43"/>
  <c r="C43"/>
  <c r="D11"/>
  <c r="F11"/>
  <c r="G11"/>
  <c r="H11"/>
  <c r="I11"/>
  <c r="J11"/>
  <c r="K11"/>
  <c r="L11"/>
  <c r="M11"/>
  <c r="L10" i="3"/>
  <c r="L14"/>
  <c r="L16"/>
  <c r="L18"/>
  <c r="L21"/>
  <c r="H38" i="2"/>
  <c r="D30"/>
  <c r="E30"/>
  <c r="C30"/>
  <c r="C18" i="1"/>
  <c r="D5" i="7" l="1"/>
  <c r="E5"/>
  <c r="F5"/>
  <c r="G5"/>
  <c r="H5"/>
  <c r="I5"/>
  <c r="J5"/>
  <c r="K5"/>
  <c r="L5"/>
  <c r="M5"/>
  <c r="N5"/>
  <c r="O5"/>
  <c r="P5"/>
  <c r="Q5"/>
  <c r="C5"/>
  <c r="D16" i="3" l="1"/>
  <c r="E16"/>
  <c r="F16"/>
  <c r="G16"/>
  <c r="H16"/>
  <c r="I16"/>
  <c r="J16"/>
  <c r="K16"/>
  <c r="M16"/>
  <c r="N16"/>
  <c r="C16"/>
  <c r="D14" l="1"/>
  <c r="E14"/>
  <c r="F14"/>
  <c r="G14"/>
  <c r="H14"/>
  <c r="I14"/>
  <c r="J14"/>
  <c r="K14"/>
  <c r="M14"/>
  <c r="N14"/>
  <c r="C14"/>
  <c r="D18"/>
  <c r="E18"/>
  <c r="F18"/>
  <c r="G18"/>
  <c r="H18"/>
  <c r="I18"/>
  <c r="J18"/>
  <c r="K18"/>
  <c r="M18"/>
  <c r="N18"/>
  <c r="C18"/>
  <c r="D10"/>
  <c r="E10"/>
  <c r="F10"/>
  <c r="G10"/>
  <c r="G21" s="1"/>
  <c r="H10"/>
  <c r="I10"/>
  <c r="J10"/>
  <c r="K10"/>
  <c r="K21" s="1"/>
  <c r="M10"/>
  <c r="N10"/>
  <c r="C10"/>
  <c r="K5" i="1"/>
  <c r="D21" i="3" l="1"/>
  <c r="M21"/>
  <c r="H21"/>
  <c r="N21"/>
  <c r="I21"/>
  <c r="J21"/>
  <c r="F21"/>
  <c r="E21"/>
  <c r="C21"/>
  <c r="D26" i="1"/>
  <c r="E26"/>
  <c r="F26"/>
  <c r="G26"/>
  <c r="H26"/>
  <c r="I26"/>
  <c r="J26"/>
  <c r="K26"/>
  <c r="L26"/>
  <c r="M26"/>
  <c r="N26"/>
  <c r="P26"/>
  <c r="Q26"/>
  <c r="C26"/>
  <c r="C16"/>
  <c r="U9" i="4" l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I9"/>
  <c r="T8"/>
  <c r="P8"/>
  <c r="L8"/>
  <c r="H8"/>
  <c r="F8"/>
  <c r="D8"/>
  <c r="C8"/>
  <c r="D9" i="6"/>
  <c r="E9"/>
  <c r="F9"/>
  <c r="G9"/>
  <c r="H9"/>
  <c r="J8" i="4" s="1"/>
  <c r="I9" i="6"/>
  <c r="J9"/>
  <c r="N8" i="4" s="1"/>
  <c r="K9" i="6"/>
  <c r="L9"/>
  <c r="R8" i="4" s="1"/>
  <c r="M9" i="6"/>
  <c r="C9"/>
  <c r="B8" i="4" s="1"/>
  <c r="D7" i="6"/>
  <c r="E7"/>
  <c r="G7"/>
  <c r="I7"/>
  <c r="K7"/>
  <c r="M7"/>
  <c r="D8" i="2"/>
  <c r="E8"/>
  <c r="H8"/>
  <c r="H48" s="1"/>
  <c r="I8"/>
  <c r="J8"/>
  <c r="J48" s="1"/>
  <c r="K8"/>
  <c r="L8"/>
  <c r="M8"/>
  <c r="C8"/>
  <c r="M38"/>
  <c r="L38"/>
  <c r="K38"/>
  <c r="J38"/>
  <c r="G38"/>
  <c r="F38"/>
  <c r="E38"/>
  <c r="D38"/>
  <c r="M30"/>
  <c r="L30"/>
  <c r="K30"/>
  <c r="J30"/>
  <c r="I30"/>
  <c r="H30"/>
  <c r="D26"/>
  <c r="E26"/>
  <c r="F26"/>
  <c r="G26"/>
  <c r="H26"/>
  <c r="I26"/>
  <c r="J26"/>
  <c r="K26"/>
  <c r="L26"/>
  <c r="M26"/>
  <c r="D23"/>
  <c r="E23"/>
  <c r="F23"/>
  <c r="G23"/>
  <c r="H23"/>
  <c r="I23"/>
  <c r="J23"/>
  <c r="K23"/>
  <c r="L23"/>
  <c r="M23"/>
  <c r="D17"/>
  <c r="E17"/>
  <c r="F17"/>
  <c r="G17"/>
  <c r="H17"/>
  <c r="I17"/>
  <c r="J17"/>
  <c r="K17"/>
  <c r="L17"/>
  <c r="M17"/>
  <c r="Z6" i="4"/>
  <c r="Z8"/>
  <c r="W10"/>
  <c r="X10"/>
  <c r="Z10"/>
  <c r="Z5"/>
  <c r="C38" i="2"/>
  <c r="C26"/>
  <c r="D33" i="7"/>
  <c r="D48" i="2" l="1"/>
  <c r="E48"/>
  <c r="P9" i="4"/>
  <c r="D9"/>
  <c r="C23" i="2"/>
  <c r="C17"/>
  <c r="C48" s="1"/>
  <c r="D21" i="1"/>
  <c r="F21"/>
  <c r="G21"/>
  <c r="H21"/>
  <c r="I21"/>
  <c r="J21"/>
  <c r="K21"/>
  <c r="L21"/>
  <c r="M21"/>
  <c r="N21"/>
  <c r="O21"/>
  <c r="P21"/>
  <c r="Q21"/>
  <c r="D15"/>
  <c r="E15"/>
  <c r="F15"/>
  <c r="G15"/>
  <c r="H15"/>
  <c r="I15"/>
  <c r="J15"/>
  <c r="K15"/>
  <c r="L15"/>
  <c r="N5" i="4" s="1"/>
  <c r="M15" i="1"/>
  <c r="N15"/>
  <c r="O15"/>
  <c r="P15"/>
  <c r="Q15"/>
  <c r="D5"/>
  <c r="C5" i="4" s="1"/>
  <c r="G5" i="1"/>
  <c r="J5"/>
  <c r="M5"/>
  <c r="N5"/>
  <c r="P5"/>
  <c r="Q5"/>
  <c r="C7" i="8"/>
  <c r="T9" i="4"/>
  <c r="R9"/>
  <c r="N9"/>
  <c r="B5" l="1"/>
  <c r="O5"/>
  <c r="J5"/>
  <c r="P5"/>
  <c r="F5"/>
  <c r="S5"/>
  <c r="R5"/>
  <c r="L5"/>
  <c r="G5"/>
  <c r="H5"/>
  <c r="K5"/>
  <c r="T5"/>
  <c r="D5"/>
  <c r="V10"/>
  <c r="X9"/>
  <c r="W5" l="1"/>
  <c r="Y5"/>
  <c r="U11"/>
  <c r="B9"/>
  <c r="J9"/>
  <c r="L9"/>
  <c r="E9" l="1"/>
  <c r="H9"/>
  <c r="F9"/>
  <c r="W9" s="1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W7" l="1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<sst xmlns="http://schemas.openxmlformats.org/spreadsheetml/2006/main" count="387" uniqueCount="183">
  <si>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</si>
  <si>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</si>
  <si>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</si>
  <si>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</si>
  <si>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</si>
  <si>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</si>
  <si>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</si>
  <si>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</si>
  <si>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</si>
  <si>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</si>
  <si>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</si>
  <si>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</si>
  <si>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</si>
  <si>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</si>
  <si>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</si>
  <si>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</si>
  <si>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</si>
  <si>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</si>
  <si>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</si>
  <si>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</si>
  <si>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</si>
  <si>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</si>
  <si>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</si>
  <si>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</si>
  <si>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</si>
  <si>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</si>
  <si>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</si>
  <si>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</si>
  <si>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</si>
  <si>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</si>
  <si>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</si>
  <si>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</si>
  <si>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</si>
  <si>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</si>
  <si>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</si>
  <si>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</si>
  <si>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</si>
  <si>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</si>
  <si>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</si>
  <si>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</si>
  <si>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</si>
  <si>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</si>
  <si>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</si>
  <si>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</si>
  <si>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</si>
  <si>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</si>
  <si>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</si>
  <si>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</si>
  <si>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</si>
  <si>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</si>
  <si>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</si>
  <si>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</si>
  <si>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</si>
  <si>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</si>
  <si>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</si>
  <si>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</si>
  <si>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</si>
  <si>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</si>
  <si>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</si>
  <si>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</si>
  <si>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</si>
  <si>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</si>
  <si>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</si>
  <si>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</si>
  <si>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</si>
  <si>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</si>
  <si>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</si>
  <si>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</si>
  <si>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</si>
  <si>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</si>
  <si>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</si>
  <si>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</si>
  <si>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</si>
  <si>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</si>
  <si>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</si>
  <si>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</si>
  <si>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</si>
  <si>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</si>
  <si>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</si>
  <si>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</si>
  <si>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</si>
  <si>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</si>
  <si>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</si>
  <si>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</si>
  <si>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</si>
  <si>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</si>
  <si>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</si>
  <si>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</si>
  <si>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</si>
  <si>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</si>
  <si>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</si>
  <si>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</si>
  <si>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</si>
  <si>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</si>
  <si>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</si>
  <si>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</si>
  <si>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</si>
  <si>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</si>
  <si>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</si>
  <si>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</si>
  <si>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</si>
  <si>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</si>
  <si>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</si>
  <si>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</si>
  <si>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</si>
  <si>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</si>
  <si>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</si>
  <si>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</si>
  <si>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</si>
  <si>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</si>
  <si>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</si>
  <si>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</si>
  <si>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</si>
  <si>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</si>
  <si>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</si>
  <si>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</si>
  <si>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</si>
  <si>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</si>
  <si>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</si>
  <si>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</si>
  <si>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</si>
  <si>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</si>
  <si>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</si>
  <si>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</si>
  <si>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</si>
  <si>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</si>
  <si>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</si>
  <si>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</si>
  <si>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</si>
  <si>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</si>
  <si>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</si>
  <si>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</si>
  <si>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</si>
  <si>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</si>
  <si>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</si>
  <si>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</si>
  <si>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</si>
  <si>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</si>
  <si>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</si>
  <si>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</si>
  <si>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</si>
  <si>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</si>
  <si>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</si>
  <si>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</si>
  <si>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</si>
  <si>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</si>
  <si>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</si>
  <si>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</si>
  <si>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</si>
  <si>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</si>
  <si>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</si>
  <si>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</si>
  <si>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</si>
  <si>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</si>
  <si>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</si>
  <si>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</si>
  <si>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</si>
  <si>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</si>
  <si>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</si>
  <si>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</si>
  <si>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</si>
  <si>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</si>
  <si>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13.2.Проведение работ по ликвидации накопленного вреда окружающей среде, 9 свалок 520м³</t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</si>
  <si>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</si>
  <si>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</si>
  <si>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</si>
  <si>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</si>
  <si>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</si>
  <si>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</si>
  <si>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</si>
  <si>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</si>
  <si>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</si>
  <si>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</si>
  <si>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</si>
  <si>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</si>
  <si>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</si>
  <si>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</si>
  <si>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</si>
  <si>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3.1. Текущий ремонт сети улично-дорожного освещения части территории д.Ястребино</t>
  </si>
  <si>
    <t>S4840</t>
  </si>
  <si>
    <t>S4880</t>
  </si>
  <si>
    <t>S4790</t>
  </si>
  <si>
    <t>S0660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</si>
</sst>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zoomScale="90" zoomScaleNormal="90" workbookViewId="0">
      <selection activeCell="Q31" sqref="Q31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1.57031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6" t="s">
        <v>66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8" ht="15.75" customHeight="1">
      <c r="A2" s="91" t="s">
        <v>15</v>
      </c>
      <c r="B2" s="92" t="s">
        <v>14</v>
      </c>
      <c r="C2" s="84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spans="1:18" ht="15.75">
      <c r="A3" s="91"/>
      <c r="B3" s="92"/>
      <c r="C3" s="91" t="s">
        <v>52</v>
      </c>
      <c r="D3" s="91"/>
      <c r="E3" s="91"/>
      <c r="F3" s="91" t="s">
        <v>75</v>
      </c>
      <c r="G3" s="91"/>
      <c r="H3" s="91"/>
      <c r="I3" s="91" t="s">
        <v>76</v>
      </c>
      <c r="J3" s="91"/>
      <c r="K3" s="91"/>
      <c r="L3" s="91" t="s">
        <v>87</v>
      </c>
      <c r="M3" s="91"/>
      <c r="N3" s="91"/>
      <c r="O3" s="91" t="s">
        <v>82</v>
      </c>
      <c r="P3" s="91"/>
      <c r="Q3" s="91"/>
    </row>
    <row r="4" spans="1:18" ht="15.75">
      <c r="A4" s="91"/>
      <c r="B4" s="92"/>
      <c r="C4" s="82" t="s">
        <v>12</v>
      </c>
      <c r="D4" s="82" t="s">
        <v>16</v>
      </c>
      <c r="E4" s="82" t="s">
        <v>13</v>
      </c>
      <c r="F4" s="82" t="s">
        <v>12</v>
      </c>
      <c r="G4" s="82" t="s">
        <v>16</v>
      </c>
      <c r="H4" s="82" t="s">
        <v>13</v>
      </c>
      <c r="I4" s="82" t="s">
        <v>12</v>
      </c>
      <c r="J4" s="82" t="s">
        <v>16</v>
      </c>
      <c r="K4" s="82" t="s">
        <v>13</v>
      </c>
      <c r="L4" s="82" t="s">
        <v>12</v>
      </c>
      <c r="M4" s="82" t="s">
        <v>16</v>
      </c>
      <c r="N4" s="82" t="s">
        <v>13</v>
      </c>
      <c r="O4" s="69" t="s">
        <v>12</v>
      </c>
      <c r="P4" s="69" t="s">
        <v>16</v>
      </c>
      <c r="Q4" s="69" t="s">
        <v>13</v>
      </c>
    </row>
    <row r="5" spans="1:18" ht="113.25" customHeight="1">
      <c r="A5" s="67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1000+57.2</f>
        <v>1057.2</v>
      </c>
      <c r="G5" s="2">
        <f>SUM(G6:G7)</f>
        <v>0</v>
      </c>
      <c r="H5" s="2">
        <f>1059.3</f>
        <v>1059.3</v>
      </c>
      <c r="I5" s="2">
        <v>1500</v>
      </c>
      <c r="J5" s="2">
        <f>SUM(J6:J7)</f>
        <v>0</v>
      </c>
      <c r="K5" s="2">
        <f>SUM(K6:K12)</f>
        <v>0</v>
      </c>
      <c r="L5" s="2">
        <v>1500</v>
      </c>
      <c r="M5" s="2">
        <f>SUM(M6:M7)</f>
        <v>0</v>
      </c>
      <c r="N5" s="2">
        <f>SUM(N6:N7)</f>
        <v>0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68"/>
      <c r="B6" s="16" t="s">
        <v>88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68"/>
      <c r="B7" s="16" t="s">
        <v>89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68"/>
      <c r="B8" s="16" t="s">
        <v>94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68"/>
      <c r="B9" s="16" t="s">
        <v>126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68"/>
      <c r="B10" s="16" t="s">
        <v>127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68"/>
      <c r="B11" s="16" t="s">
        <v>128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68"/>
      <c r="B12" s="16" t="s">
        <v>166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80"/>
      <c r="B13" s="16" t="s">
        <v>169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80.25" customHeight="1">
      <c r="A14" s="80"/>
      <c r="B14" s="16" t="s">
        <v>168</v>
      </c>
      <c r="C14" s="3"/>
      <c r="D14" s="3"/>
      <c r="E14" s="38"/>
      <c r="F14" s="3">
        <v>57.2</v>
      </c>
      <c r="G14" s="3"/>
      <c r="H14" s="3">
        <v>1059.3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111" customHeight="1">
      <c r="A15" s="88" t="s">
        <v>3</v>
      </c>
      <c r="B15" s="15" t="s">
        <v>4</v>
      </c>
      <c r="C15" s="2">
        <f>SUM(C16:C19)</f>
        <v>3091.0650000000001</v>
      </c>
      <c r="D15" s="2">
        <f t="shared" ref="C15:Q15" si="0">SUM(D16:D19)</f>
        <v>816</v>
      </c>
      <c r="E15" s="2">
        <f t="shared" si="0"/>
        <v>0</v>
      </c>
      <c r="F15" s="2">
        <f t="shared" si="0"/>
        <v>3054.4</v>
      </c>
      <c r="G15" s="2">
        <f t="shared" si="0"/>
        <v>1370.1</v>
      </c>
      <c r="H15" s="2">
        <f t="shared" si="0"/>
        <v>0</v>
      </c>
      <c r="I15" s="2">
        <f t="shared" si="0"/>
        <v>2711.58</v>
      </c>
      <c r="J15" s="2">
        <f t="shared" si="0"/>
        <v>1403.923</v>
      </c>
      <c r="K15" s="2">
        <f t="shared" si="0"/>
        <v>0</v>
      </c>
      <c r="L15" s="2">
        <f t="shared" si="0"/>
        <v>2711.58</v>
      </c>
      <c r="M15" s="2">
        <f t="shared" si="0"/>
        <v>1436.2829999999999</v>
      </c>
      <c r="N15" s="2">
        <f t="shared" si="0"/>
        <v>0</v>
      </c>
      <c r="O15" s="2">
        <f t="shared" si="0"/>
        <v>3000</v>
      </c>
      <c r="P15" s="2">
        <f t="shared" si="0"/>
        <v>0</v>
      </c>
      <c r="Q15" s="2">
        <f t="shared" si="0"/>
        <v>0</v>
      </c>
      <c r="R15" s="37" t="s">
        <v>20</v>
      </c>
    </row>
    <row r="16" spans="1:18" ht="49.5" customHeight="1">
      <c r="A16" s="89"/>
      <c r="B16" s="17" t="s">
        <v>90</v>
      </c>
      <c r="C16" s="3">
        <f>1577.9+9.77</f>
        <v>1587.67</v>
      </c>
      <c r="D16" s="3">
        <v>440</v>
      </c>
      <c r="E16" s="3"/>
      <c r="F16" s="3">
        <v>1500</v>
      </c>
      <c r="G16" s="3">
        <v>910.8</v>
      </c>
      <c r="H16" s="3"/>
      <c r="I16" s="3">
        <v>1500</v>
      </c>
      <c r="J16" s="3">
        <v>924.91800000000001</v>
      </c>
      <c r="K16" s="3"/>
      <c r="L16" s="3">
        <v>1500</v>
      </c>
      <c r="M16" s="3">
        <v>939.06299999999999</v>
      </c>
      <c r="N16" s="3"/>
      <c r="O16" s="3">
        <v>1500</v>
      </c>
      <c r="P16" s="3"/>
      <c r="Q16" s="3"/>
    </row>
    <row r="17" spans="1:18" ht="50.25" customHeight="1">
      <c r="A17" s="89"/>
      <c r="B17" s="17" t="s">
        <v>91</v>
      </c>
      <c r="C17" s="3">
        <v>1000</v>
      </c>
      <c r="D17" s="3">
        <v>376</v>
      </c>
      <c r="E17" s="3"/>
      <c r="F17" s="3">
        <v>1000</v>
      </c>
      <c r="G17" s="3">
        <v>459.3</v>
      </c>
      <c r="H17" s="3"/>
      <c r="I17" s="3">
        <v>1000</v>
      </c>
      <c r="J17" s="3">
        <v>479.005</v>
      </c>
      <c r="K17" s="3"/>
      <c r="L17" s="3">
        <v>1000</v>
      </c>
      <c r="M17" s="3">
        <v>497.22</v>
      </c>
      <c r="N17" s="3"/>
      <c r="O17" s="3">
        <v>1000</v>
      </c>
      <c r="P17" s="3"/>
      <c r="Q17" s="3"/>
    </row>
    <row r="18" spans="1:18" ht="48" customHeight="1">
      <c r="A18" s="89"/>
      <c r="B18" s="17" t="s">
        <v>92</v>
      </c>
      <c r="C18" s="3">
        <f>400+103.395</f>
        <v>503.39499999999998</v>
      </c>
      <c r="D18" s="3"/>
      <c r="E18" s="3"/>
      <c r="F18" s="3">
        <v>554.4</v>
      </c>
      <c r="G18" s="3"/>
      <c r="H18" s="3"/>
      <c r="I18" s="3">
        <v>211.58</v>
      </c>
      <c r="J18" s="3"/>
      <c r="K18" s="3"/>
      <c r="L18" s="3">
        <v>211.58</v>
      </c>
      <c r="M18" s="3"/>
      <c r="N18" s="3"/>
      <c r="O18" s="3">
        <v>500</v>
      </c>
      <c r="P18" s="3"/>
      <c r="Q18" s="3"/>
    </row>
    <row r="19" spans="1:18" ht="36.75" customHeight="1">
      <c r="A19" s="90"/>
      <c r="B19" s="17" t="s">
        <v>93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8" ht="127.5" customHeight="1">
      <c r="A20" s="71" t="s">
        <v>5</v>
      </c>
      <c r="B20" s="15" t="s">
        <v>6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/>
      <c r="J20" s="2">
        <v>0</v>
      </c>
      <c r="K20" s="2">
        <v>0</v>
      </c>
      <c r="L20" s="2"/>
      <c r="M20" s="2">
        <v>0</v>
      </c>
      <c r="N20" s="2">
        <v>0</v>
      </c>
      <c r="O20" s="2"/>
      <c r="P20" s="2"/>
      <c r="Q20" s="2">
        <v>0</v>
      </c>
      <c r="R20" s="37" t="s">
        <v>18</v>
      </c>
    </row>
    <row r="21" spans="1:18" ht="160.5" customHeight="1">
      <c r="A21" s="88" t="s">
        <v>7</v>
      </c>
      <c r="B21" s="15" t="s">
        <v>80</v>
      </c>
      <c r="C21" s="39">
        <f>SUM(C22:C25)</f>
        <v>194.65039999999999</v>
      </c>
      <c r="D21" s="2">
        <f t="shared" ref="D21:Q21" si="1">SUM(D25:D25)</f>
        <v>0</v>
      </c>
      <c r="E21" s="39">
        <f>SUM(E22:E25)</f>
        <v>2084.6054300000001</v>
      </c>
      <c r="F21" s="2">
        <f t="shared" si="1"/>
        <v>0</v>
      </c>
      <c r="G21" s="2">
        <f t="shared" si="1"/>
        <v>0</v>
      </c>
      <c r="H21" s="2">
        <f t="shared" si="1"/>
        <v>0</v>
      </c>
      <c r="I21" s="2">
        <f t="shared" si="1"/>
        <v>0</v>
      </c>
      <c r="J21" s="2">
        <f t="shared" si="1"/>
        <v>0</v>
      </c>
      <c r="K21" s="2">
        <f t="shared" si="1"/>
        <v>0</v>
      </c>
      <c r="L21" s="2">
        <f t="shared" si="1"/>
        <v>0</v>
      </c>
      <c r="M21" s="2">
        <f t="shared" si="1"/>
        <v>0</v>
      </c>
      <c r="N21" s="2">
        <f t="shared" si="1"/>
        <v>0</v>
      </c>
      <c r="O21" s="2">
        <f t="shared" si="1"/>
        <v>0</v>
      </c>
      <c r="P21" s="2">
        <f t="shared" si="1"/>
        <v>0</v>
      </c>
      <c r="Q21" s="2">
        <f t="shared" si="1"/>
        <v>0</v>
      </c>
      <c r="R21" s="37" t="s">
        <v>19</v>
      </c>
    </row>
    <row r="22" spans="1:18" ht="52.5" customHeight="1">
      <c r="A22" s="89"/>
      <c r="B22" s="16" t="s">
        <v>129</v>
      </c>
      <c r="C22" s="72">
        <v>45.786000000000001</v>
      </c>
      <c r="D22" s="3"/>
      <c r="E22" s="72">
        <v>490.35140000000001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50.25" customHeight="1">
      <c r="A23" s="89"/>
      <c r="B23" s="16" t="s">
        <v>130</v>
      </c>
      <c r="C23" s="72">
        <v>37.43085</v>
      </c>
      <c r="D23" s="3"/>
      <c r="E23" s="72">
        <v>400.86338000000001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8" ht="50.25" customHeight="1">
      <c r="A24" s="89"/>
      <c r="B24" s="16" t="s">
        <v>131</v>
      </c>
      <c r="C24" s="72">
        <v>66.335949999999997</v>
      </c>
      <c r="D24" s="3"/>
      <c r="E24" s="72">
        <v>710.42075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33" customHeight="1">
      <c r="A25" s="90"/>
      <c r="B25" s="16" t="s">
        <v>132</v>
      </c>
      <c r="C25" s="72">
        <v>45.0976</v>
      </c>
      <c r="D25" s="3"/>
      <c r="E25" s="72">
        <v>482.9699</v>
      </c>
      <c r="F25" s="38"/>
      <c r="G25" s="3"/>
      <c r="H25" s="38"/>
      <c r="I25" s="3"/>
      <c r="J25" s="3"/>
      <c r="K25" s="3"/>
      <c r="L25" s="3"/>
      <c r="M25" s="3"/>
      <c r="N25" s="3"/>
      <c r="O25" s="3"/>
      <c r="P25" s="3"/>
      <c r="Q25" s="3"/>
    </row>
    <row r="26" spans="1:18" s="51" customFormat="1" ht="35.25" customHeight="1">
      <c r="A26" s="68" t="s">
        <v>25</v>
      </c>
      <c r="B26" s="15" t="s">
        <v>153</v>
      </c>
      <c r="C26" s="2">
        <f>C27</f>
        <v>600</v>
      </c>
      <c r="D26" s="39">
        <f t="shared" ref="D26:Q26" si="2">D27</f>
        <v>0</v>
      </c>
      <c r="E26" s="39">
        <f t="shared" si="2"/>
        <v>0</v>
      </c>
      <c r="F26" s="39">
        <f t="shared" si="2"/>
        <v>200</v>
      </c>
      <c r="G26" s="39">
        <f t="shared" si="2"/>
        <v>0</v>
      </c>
      <c r="H26" s="39">
        <f t="shared" si="2"/>
        <v>0</v>
      </c>
      <c r="I26" s="39">
        <f t="shared" si="2"/>
        <v>100</v>
      </c>
      <c r="J26" s="39">
        <f t="shared" si="2"/>
        <v>0</v>
      </c>
      <c r="K26" s="39">
        <f t="shared" si="2"/>
        <v>0</v>
      </c>
      <c r="L26" s="39">
        <f t="shared" si="2"/>
        <v>100</v>
      </c>
      <c r="M26" s="39">
        <f t="shared" si="2"/>
        <v>0</v>
      </c>
      <c r="N26" s="39">
        <f t="shared" si="2"/>
        <v>0</v>
      </c>
      <c r="O26" s="39">
        <v>100</v>
      </c>
      <c r="P26" s="39">
        <f t="shared" si="2"/>
        <v>0</v>
      </c>
      <c r="Q26" s="39">
        <f t="shared" si="2"/>
        <v>0</v>
      </c>
      <c r="R26" s="37" t="s">
        <v>167</v>
      </c>
    </row>
    <row r="27" spans="1:18" s="51" customFormat="1" ht="51" customHeight="1">
      <c r="A27" s="68"/>
      <c r="B27" s="16" t="s">
        <v>154</v>
      </c>
      <c r="C27" s="3">
        <v>600</v>
      </c>
      <c r="D27" s="3"/>
      <c r="E27" s="38"/>
      <c r="F27" s="38">
        <v>200</v>
      </c>
      <c r="G27" s="3"/>
      <c r="H27" s="38"/>
      <c r="I27" s="3">
        <v>100</v>
      </c>
      <c r="J27" s="3"/>
      <c r="K27" s="3"/>
      <c r="L27" s="3">
        <v>100</v>
      </c>
      <c r="M27" s="3"/>
      <c r="N27" s="3"/>
      <c r="O27" s="3"/>
      <c r="P27" s="3"/>
      <c r="Q27" s="3"/>
      <c r="R27" s="37"/>
    </row>
    <row r="28" spans="1:18" ht="15.75">
      <c r="A28" s="71"/>
      <c r="B28" s="15" t="s">
        <v>8</v>
      </c>
      <c r="C28" s="2">
        <f>C5+C15+C20+C21+C26</f>
        <v>6100.1516100000008</v>
      </c>
      <c r="D28" s="2">
        <f t="shared" ref="D28:E28" si="3">D5+D15+D20+D21+D26</f>
        <v>816</v>
      </c>
      <c r="E28" s="2">
        <f t="shared" si="3"/>
        <v>7659.4614600000004</v>
      </c>
      <c r="F28" s="2">
        <f>F5+F15+F20+F21+F26</f>
        <v>4311.6000000000004</v>
      </c>
      <c r="G28" s="2">
        <f t="shared" ref="G28:H28" si="4">G5+G15+G20+G21+G26</f>
        <v>1370.1</v>
      </c>
      <c r="H28" s="2">
        <f t="shared" si="4"/>
        <v>1059.3</v>
      </c>
      <c r="I28" s="2">
        <f>I5+I15+I20+I21+I26</f>
        <v>4311.58</v>
      </c>
      <c r="J28" s="2">
        <f t="shared" ref="J28:Q28" si="5">J5+J15+J20+J21+J26</f>
        <v>1403.923</v>
      </c>
      <c r="K28" s="2">
        <f t="shared" si="5"/>
        <v>0</v>
      </c>
      <c r="L28" s="2">
        <f t="shared" si="5"/>
        <v>4311.58</v>
      </c>
      <c r="M28" s="2">
        <f t="shared" si="5"/>
        <v>1436.2829999999999</v>
      </c>
      <c r="N28" s="2">
        <f t="shared" si="5"/>
        <v>0</v>
      </c>
      <c r="O28" s="2">
        <f t="shared" si="5"/>
        <v>4600</v>
      </c>
      <c r="P28" s="2">
        <f t="shared" si="5"/>
        <v>0</v>
      </c>
      <c r="Q28" s="2">
        <f t="shared" si="5"/>
        <v>0</v>
      </c>
    </row>
  </sheetData>
  <mergeCells count="11">
    <mergeCell ref="C2:Q2"/>
    <mergeCell ref="A1:Q1"/>
    <mergeCell ref="A21:A25"/>
    <mergeCell ref="I3:K3"/>
    <mergeCell ref="F3:H3"/>
    <mergeCell ref="C3:E3"/>
    <mergeCell ref="B2:B4"/>
    <mergeCell ref="A2:A4"/>
    <mergeCell ref="A15:A19"/>
    <mergeCell ref="L3:N3"/>
    <mergeCell ref="O3:Q3"/>
  </mergeCells>
  <pageMargins left="0.39370078740157483" right="0.23622047244094491" top="0.54" bottom="0.65" header="0.62" footer="0.31496062992125984"/>
  <pageSetup paperSize="9" scale="6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8"/>
  <sheetViews>
    <sheetView zoomScale="90" zoomScaleNormal="90" workbookViewId="0">
      <pane ySplit="2340" topLeftCell="A40" activePane="bottomLeft"/>
      <selection activeCell="H4" sqref="H1:K1048576"/>
      <selection pane="bottomLeft" activeCell="L54" sqref="L54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3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6" t="s">
        <v>65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7" ht="15.75" customHeight="1">
      <c r="A2" s="91" t="s">
        <v>15</v>
      </c>
      <c r="B2" s="92" t="s">
        <v>14</v>
      </c>
      <c r="C2" s="91" t="s">
        <v>0</v>
      </c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7">
      <c r="A3" s="91"/>
      <c r="B3" s="92"/>
      <c r="C3" s="93" t="s">
        <v>52</v>
      </c>
      <c r="D3" s="93"/>
      <c r="E3" s="93"/>
      <c r="F3" s="93" t="s">
        <v>75</v>
      </c>
      <c r="G3" s="93"/>
      <c r="H3" s="93" t="s">
        <v>76</v>
      </c>
      <c r="I3" s="93"/>
      <c r="J3" s="93" t="s">
        <v>81</v>
      </c>
      <c r="K3" s="93"/>
      <c r="L3" s="93" t="s">
        <v>82</v>
      </c>
      <c r="M3" s="93"/>
    </row>
    <row r="4" spans="1:17">
      <c r="A4" s="91"/>
      <c r="B4" s="92"/>
      <c r="C4" s="82" t="s">
        <v>12</v>
      </c>
      <c r="D4" s="82" t="s">
        <v>16</v>
      </c>
      <c r="E4" s="82" t="s">
        <v>13</v>
      </c>
      <c r="F4" s="82" t="s">
        <v>12</v>
      </c>
      <c r="G4" s="82" t="s">
        <v>13</v>
      </c>
      <c r="H4" s="82" t="s">
        <v>12</v>
      </c>
      <c r="I4" s="82" t="s">
        <v>13</v>
      </c>
      <c r="J4" s="82" t="s">
        <v>12</v>
      </c>
      <c r="K4" s="82" t="s">
        <v>13</v>
      </c>
      <c r="L4" s="76" t="s">
        <v>12</v>
      </c>
      <c r="M4" s="76" t="s">
        <v>13</v>
      </c>
    </row>
    <row r="5" spans="1:17" ht="110.25" customHeight="1">
      <c r="A5" s="77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107</v>
      </c>
      <c r="C6" s="3">
        <v>1159.8630000000001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163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88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2428.337</v>
      </c>
      <c r="G8" s="39">
        <f>G9+G10</f>
        <v>400.36329999999998</v>
      </c>
      <c r="H8" s="2">
        <f t="shared" si="1"/>
        <v>2555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90"/>
      <c r="B9" s="16" t="s">
        <v>108</v>
      </c>
      <c r="C9" s="3">
        <f>760.555+1640.4</f>
        <v>2400.9549999999999</v>
      </c>
      <c r="D9" s="3"/>
      <c r="E9" s="3"/>
      <c r="F9" s="3">
        <f>800+1595</f>
        <v>2395</v>
      </c>
      <c r="G9" s="3"/>
      <c r="H9" s="3">
        <f>1100+1455</f>
        <v>2555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4"/>
      <c r="B10" s="27" t="s">
        <v>172</v>
      </c>
      <c r="C10" s="38"/>
      <c r="D10" s="38"/>
      <c r="E10" s="38"/>
      <c r="F10" s="38">
        <v>33.337000000000003</v>
      </c>
      <c r="G10" s="38">
        <v>400.36329999999998</v>
      </c>
      <c r="H10" s="3"/>
      <c r="I10" s="3"/>
      <c r="J10" s="3"/>
      <c r="K10" s="3"/>
      <c r="L10" s="52"/>
      <c r="M10" s="3"/>
    </row>
    <row r="11" spans="1:17" ht="128.25" customHeight="1">
      <c r="A11" s="88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 t="shared" si="2"/>
        <v>1010.1</v>
      </c>
      <c r="G11" s="2">
        <f t="shared" si="2"/>
        <v>0</v>
      </c>
      <c r="H11" s="2">
        <f t="shared" si="2"/>
        <v>0</v>
      </c>
      <c r="I11" s="2">
        <f t="shared" si="2"/>
        <v>0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7">
        <v>14</v>
      </c>
    </row>
    <row r="12" spans="1:17" ht="49.5" customHeight="1">
      <c r="A12" s="90"/>
      <c r="B12" s="16" t="s">
        <v>133</v>
      </c>
      <c r="C12" s="3">
        <v>258.18</v>
      </c>
      <c r="D12" s="3"/>
      <c r="E12" s="3">
        <v>6361.94</v>
      </c>
      <c r="F12" s="3"/>
      <c r="G12" s="3"/>
      <c r="H12" s="3"/>
      <c r="I12" s="3"/>
      <c r="J12" s="3"/>
      <c r="K12" s="3"/>
      <c r="L12" s="3"/>
      <c r="M12" s="3"/>
      <c r="O12" s="22"/>
      <c r="P12" s="23"/>
    </row>
    <row r="13" spans="1:17" ht="36.75" customHeight="1">
      <c r="A13" s="74"/>
      <c r="B13" s="16" t="s">
        <v>109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4"/>
      <c r="B14" s="16" t="s">
        <v>134</v>
      </c>
      <c r="C14" s="3">
        <f>46.44785+381.14</f>
        <v>427.58785</v>
      </c>
      <c r="D14" s="3"/>
      <c r="E14" s="3">
        <f>1218.70215+10000</f>
        <v>11218.702150000001</v>
      </c>
      <c r="F14" s="3">
        <v>1010.1</v>
      </c>
      <c r="G14" s="3">
        <v>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4"/>
      <c r="B15" s="16" t="s">
        <v>158</v>
      </c>
      <c r="C15" s="3">
        <v>496.01195999999999</v>
      </c>
      <c r="D15" s="3"/>
      <c r="E15" s="3"/>
      <c r="F15" s="3"/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4"/>
      <c r="B16" s="16" t="s">
        <v>157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5" ht="113.25" customHeight="1">
      <c r="A17" s="88" t="s">
        <v>7</v>
      </c>
      <c r="B17" s="15" t="s">
        <v>26</v>
      </c>
      <c r="C17" s="2">
        <f t="shared" ref="C17:M17" si="3">SUM(C18:C18)</f>
        <v>5823.18408</v>
      </c>
      <c r="D17" s="2">
        <f t="shared" si="3"/>
        <v>0</v>
      </c>
      <c r="E17" s="2">
        <f t="shared" si="3"/>
        <v>0</v>
      </c>
      <c r="F17" s="2">
        <f t="shared" si="3"/>
        <v>5610</v>
      </c>
      <c r="G17" s="2">
        <f t="shared" si="3"/>
        <v>0</v>
      </c>
      <c r="H17" s="2">
        <f t="shared" si="3"/>
        <v>5010</v>
      </c>
      <c r="I17" s="2">
        <f t="shared" si="3"/>
        <v>0</v>
      </c>
      <c r="J17" s="2">
        <f t="shared" si="3"/>
        <v>5610</v>
      </c>
      <c r="K17" s="2">
        <f t="shared" si="3"/>
        <v>0</v>
      </c>
      <c r="L17" s="2">
        <f t="shared" si="3"/>
        <v>5610</v>
      </c>
      <c r="M17" s="2">
        <f t="shared" si="3"/>
        <v>0</v>
      </c>
      <c r="N17" s="13" t="s">
        <v>34</v>
      </c>
      <c r="O17" s="14">
        <v>601</v>
      </c>
    </row>
    <row r="18" spans="1:15" ht="32.25" customHeight="1">
      <c r="A18" s="89"/>
      <c r="B18" s="16" t="s">
        <v>110</v>
      </c>
      <c r="C18" s="3">
        <v>5823.18408</v>
      </c>
      <c r="D18" s="3"/>
      <c r="E18" s="3"/>
      <c r="F18" s="3">
        <v>5610</v>
      </c>
      <c r="G18" s="3"/>
      <c r="H18" s="3">
        <v>5010</v>
      </c>
      <c r="I18" s="3"/>
      <c r="J18" s="3">
        <v>5610</v>
      </c>
      <c r="K18" s="3"/>
      <c r="L18" s="3">
        <v>5610</v>
      </c>
      <c r="M18" s="3"/>
    </row>
    <row r="19" spans="1:15" ht="97.5" customHeight="1">
      <c r="A19" s="77" t="s">
        <v>25</v>
      </c>
      <c r="B19" s="15" t="s">
        <v>28</v>
      </c>
      <c r="C19" s="2">
        <v>99.225700000000003</v>
      </c>
      <c r="D19" s="2"/>
      <c r="E19" s="2"/>
      <c r="F19" s="2">
        <v>100</v>
      </c>
      <c r="G19" s="2"/>
      <c r="H19" s="2">
        <v>100</v>
      </c>
      <c r="I19" s="2"/>
      <c r="J19" s="2">
        <v>100</v>
      </c>
      <c r="K19" s="2"/>
      <c r="L19" s="2">
        <v>100</v>
      </c>
      <c r="M19" s="2"/>
      <c r="N19" s="13" t="s">
        <v>34</v>
      </c>
      <c r="O19" s="14">
        <v>602</v>
      </c>
    </row>
    <row r="20" spans="1:15" ht="126.75" customHeight="1">
      <c r="A20" s="77" t="s">
        <v>27</v>
      </c>
      <c r="B20" s="15" t="s">
        <v>36</v>
      </c>
      <c r="C20" s="2">
        <v>1818.92391</v>
      </c>
      <c r="D20" s="2"/>
      <c r="E20" s="2"/>
      <c r="F20" s="2">
        <v>1800</v>
      </c>
      <c r="G20" s="2"/>
      <c r="H20" s="2">
        <v>800</v>
      </c>
      <c r="I20" s="2"/>
      <c r="J20" s="2">
        <v>1000</v>
      </c>
      <c r="K20" s="2"/>
      <c r="L20" s="2">
        <v>1000</v>
      </c>
      <c r="M20" s="2"/>
      <c r="N20" s="13" t="s">
        <v>34</v>
      </c>
      <c r="O20" s="14">
        <v>603</v>
      </c>
    </row>
    <row r="21" spans="1:15" ht="114" customHeight="1">
      <c r="A21" s="77" t="s">
        <v>29</v>
      </c>
      <c r="B21" s="15" t="s">
        <v>30</v>
      </c>
      <c r="C21" s="2">
        <v>904.39993000000004</v>
      </c>
      <c r="D21" s="2"/>
      <c r="E21" s="2"/>
      <c r="F21" s="2">
        <v>650</v>
      </c>
      <c r="G21" s="2"/>
      <c r="H21" s="2">
        <v>800</v>
      </c>
      <c r="I21" s="2"/>
      <c r="J21" s="2">
        <v>900</v>
      </c>
      <c r="K21" s="2"/>
      <c r="L21" s="55">
        <v>900</v>
      </c>
      <c r="M21" s="2"/>
      <c r="N21" s="13" t="s">
        <v>34</v>
      </c>
      <c r="O21" s="14">
        <v>604</v>
      </c>
    </row>
    <row r="22" spans="1:15" ht="96" customHeight="1">
      <c r="A22" s="73" t="s">
        <v>31</v>
      </c>
      <c r="B22" s="15" t="s">
        <v>32</v>
      </c>
      <c r="C22" s="2">
        <v>2458.55033</v>
      </c>
      <c r="D22" s="2">
        <v>0</v>
      </c>
      <c r="E22" s="2">
        <v>0</v>
      </c>
      <c r="F22" s="2">
        <v>2798.01</v>
      </c>
      <c r="G22" s="2">
        <v>0</v>
      </c>
      <c r="H22" s="2">
        <v>1622.2746299999999</v>
      </c>
      <c r="I22" s="2">
        <v>0</v>
      </c>
      <c r="J22" s="2">
        <v>2757.4964</v>
      </c>
      <c r="K22" s="2">
        <v>0</v>
      </c>
      <c r="L22" s="2">
        <v>2500</v>
      </c>
      <c r="M22" s="2">
        <v>0</v>
      </c>
      <c r="N22" s="13" t="s">
        <v>34</v>
      </c>
      <c r="O22" s="14">
        <v>605</v>
      </c>
    </row>
    <row r="23" spans="1:15" ht="115.5" customHeight="1">
      <c r="A23" s="88" t="s">
        <v>33</v>
      </c>
      <c r="B23" s="26" t="s">
        <v>60</v>
      </c>
      <c r="C23" s="2">
        <f>SUM(C24:C25)</f>
        <v>256.68544000000003</v>
      </c>
      <c r="D23" s="2">
        <f t="shared" ref="D23:M23" si="4">SUM(D24:D25)</f>
        <v>0</v>
      </c>
      <c r="E23" s="2">
        <f t="shared" si="4"/>
        <v>362.98951</v>
      </c>
      <c r="F23" s="2">
        <f t="shared" si="4"/>
        <v>118</v>
      </c>
      <c r="G23" s="2">
        <f t="shared" si="4"/>
        <v>2236.5</v>
      </c>
      <c r="H23" s="2">
        <f t="shared" si="4"/>
        <v>0</v>
      </c>
      <c r="I23" s="2">
        <f t="shared" si="4"/>
        <v>0</v>
      </c>
      <c r="J23" s="2">
        <f t="shared" si="4"/>
        <v>0</v>
      </c>
      <c r="K23" s="2">
        <f t="shared" si="4"/>
        <v>0</v>
      </c>
      <c r="L23" s="2">
        <f t="shared" si="4"/>
        <v>0</v>
      </c>
      <c r="M23" s="2">
        <f t="shared" si="4"/>
        <v>0</v>
      </c>
      <c r="N23" s="13" t="s">
        <v>34</v>
      </c>
      <c r="O23" s="14" t="s">
        <v>67</v>
      </c>
    </row>
    <row r="24" spans="1:15" ht="33" customHeight="1">
      <c r="A24" s="90"/>
      <c r="B24" s="27" t="s">
        <v>111</v>
      </c>
      <c r="C24" s="3">
        <v>229.06325000000001</v>
      </c>
      <c r="D24" s="2"/>
      <c r="E24" s="3">
        <v>323.92782</v>
      </c>
      <c r="F24" s="3">
        <v>118</v>
      </c>
      <c r="G24" s="3">
        <v>2236.5</v>
      </c>
      <c r="H24" s="3"/>
      <c r="I24" s="3"/>
      <c r="J24" s="3"/>
      <c r="K24" s="3"/>
      <c r="L24" s="3"/>
      <c r="M24" s="3"/>
    </row>
    <row r="25" spans="1:15" ht="52.5" customHeight="1">
      <c r="A25" s="75"/>
      <c r="B25" s="27" t="s">
        <v>112</v>
      </c>
      <c r="C25" s="3">
        <v>27.62219</v>
      </c>
      <c r="D25" s="2"/>
      <c r="E25" s="3">
        <v>39.061689999999999</v>
      </c>
      <c r="F25" s="2"/>
      <c r="G25" s="2"/>
      <c r="H25" s="3"/>
      <c r="I25" s="3"/>
      <c r="J25" s="3"/>
      <c r="K25" s="3"/>
      <c r="L25" s="3"/>
      <c r="M25" s="3"/>
    </row>
    <row r="26" spans="1:15" ht="146.25" customHeight="1">
      <c r="A26" s="75" t="s">
        <v>35</v>
      </c>
      <c r="B26" s="26" t="s">
        <v>79</v>
      </c>
      <c r="C26" s="55">
        <f>C29+C28+C27</f>
        <v>56.25</v>
      </c>
      <c r="D26" s="2">
        <f t="shared" ref="D26:M26" si="5">D29+D28+D27</f>
        <v>0</v>
      </c>
      <c r="E26" s="55">
        <f t="shared" si="5"/>
        <v>1068.3800000000001</v>
      </c>
      <c r="F26" s="2">
        <f t="shared" si="5"/>
        <v>0</v>
      </c>
      <c r="G26" s="2">
        <f t="shared" si="5"/>
        <v>0</v>
      </c>
      <c r="H26" s="2">
        <f t="shared" si="5"/>
        <v>0</v>
      </c>
      <c r="I26" s="2">
        <f t="shared" si="5"/>
        <v>0</v>
      </c>
      <c r="J26" s="2">
        <f t="shared" si="5"/>
        <v>0</v>
      </c>
      <c r="K26" s="2">
        <f t="shared" si="5"/>
        <v>0</v>
      </c>
      <c r="L26" s="2">
        <f t="shared" si="5"/>
        <v>0</v>
      </c>
      <c r="M26" s="2">
        <f t="shared" si="5"/>
        <v>0</v>
      </c>
      <c r="O26" s="14" t="s">
        <v>170</v>
      </c>
    </row>
    <row r="27" spans="1:15" ht="53.25" customHeight="1">
      <c r="A27" s="75"/>
      <c r="B27" s="27" t="s">
        <v>113</v>
      </c>
      <c r="C27" s="52">
        <v>25.48</v>
      </c>
      <c r="D27" s="3"/>
      <c r="E27" s="52">
        <v>484.12</v>
      </c>
      <c r="F27" s="3"/>
      <c r="G27" s="3"/>
      <c r="H27" s="3"/>
      <c r="I27" s="3"/>
      <c r="J27" s="3"/>
      <c r="K27" s="3"/>
      <c r="L27" s="3"/>
      <c r="M27" s="3"/>
    </row>
    <row r="28" spans="1:15" ht="66" customHeight="1">
      <c r="A28" s="75"/>
      <c r="B28" s="27" t="s">
        <v>114</v>
      </c>
      <c r="C28" s="52">
        <v>11.29</v>
      </c>
      <c r="D28" s="3"/>
      <c r="E28" s="52">
        <v>214.3</v>
      </c>
      <c r="F28" s="3"/>
      <c r="G28" s="3"/>
      <c r="H28" s="3"/>
      <c r="I28" s="3"/>
      <c r="J28" s="3"/>
      <c r="K28" s="3"/>
      <c r="L28" s="3"/>
      <c r="M28" s="3"/>
    </row>
    <row r="29" spans="1:15" ht="66" customHeight="1">
      <c r="A29" s="54"/>
      <c r="B29" s="27" t="s">
        <v>115</v>
      </c>
      <c r="C29" s="52">
        <v>19.48</v>
      </c>
      <c r="D29" s="3"/>
      <c r="E29" s="52">
        <v>369.96</v>
      </c>
      <c r="F29" s="3"/>
      <c r="G29" s="3"/>
      <c r="H29" s="3"/>
      <c r="I29" s="3"/>
      <c r="J29" s="3"/>
      <c r="K29" s="3"/>
      <c r="L29" s="52"/>
      <c r="M29" s="3"/>
    </row>
    <row r="30" spans="1:15" ht="128.25" customHeight="1">
      <c r="A30" s="75" t="s">
        <v>37</v>
      </c>
      <c r="B30" s="26" t="s">
        <v>80</v>
      </c>
      <c r="C30" s="39">
        <f>SUM(C31:C33)</f>
        <v>115.33198999999999</v>
      </c>
      <c r="D30" s="39">
        <f>SUM(D31:D33)</f>
        <v>0</v>
      </c>
      <c r="E30" s="39">
        <f>SUM(E31:E33)</f>
        <v>1573.27133</v>
      </c>
      <c r="F30" s="2">
        <f>SUM(F31:F37)</f>
        <v>266.42299999999994</v>
      </c>
      <c r="G30" s="2">
        <f>SUM(G31:G37)</f>
        <v>3199.6367</v>
      </c>
      <c r="H30" s="2">
        <f t="shared" ref="H30:M30" si="6">SUM(H31:H32)</f>
        <v>0</v>
      </c>
      <c r="I30" s="2">
        <f t="shared" si="6"/>
        <v>0</v>
      </c>
      <c r="J30" s="2">
        <f t="shared" si="6"/>
        <v>0</v>
      </c>
      <c r="K30" s="2">
        <f t="shared" si="6"/>
        <v>0</v>
      </c>
      <c r="L30" s="2">
        <f t="shared" si="6"/>
        <v>0</v>
      </c>
      <c r="M30" s="2">
        <f t="shared" si="6"/>
        <v>0</v>
      </c>
      <c r="O30" s="14" t="s">
        <v>171</v>
      </c>
    </row>
    <row r="31" spans="1:15" ht="64.5" customHeight="1">
      <c r="A31" s="75"/>
      <c r="B31" s="27" t="s">
        <v>116</v>
      </c>
      <c r="C31" s="38">
        <v>35</v>
      </c>
      <c r="D31" s="38"/>
      <c r="E31" s="38">
        <v>665</v>
      </c>
      <c r="F31" s="3"/>
      <c r="G31" s="3"/>
      <c r="H31" s="3"/>
      <c r="I31" s="3"/>
      <c r="J31" s="3"/>
      <c r="K31" s="3"/>
      <c r="L31" s="52"/>
      <c r="M31" s="3"/>
    </row>
    <row r="32" spans="1:15" ht="33.75" customHeight="1">
      <c r="A32" s="54"/>
      <c r="B32" s="27" t="s">
        <v>117</v>
      </c>
      <c r="C32" s="38">
        <v>5.7850000000000001</v>
      </c>
      <c r="D32" s="38"/>
      <c r="E32" s="38">
        <v>109.91500000000001</v>
      </c>
      <c r="F32" s="3"/>
      <c r="G32" s="3"/>
      <c r="H32" s="3"/>
      <c r="I32" s="3"/>
      <c r="J32" s="3"/>
      <c r="K32" s="3"/>
      <c r="L32" s="52"/>
      <c r="M32" s="3"/>
    </row>
    <row r="33" spans="1:17" ht="33.75" customHeight="1">
      <c r="A33" s="54"/>
      <c r="B33" s="27" t="s">
        <v>155</v>
      </c>
      <c r="C33" s="38">
        <v>74.546989999999994</v>
      </c>
      <c r="D33" s="38"/>
      <c r="E33" s="38">
        <v>798.35632999999996</v>
      </c>
      <c r="F33" s="3"/>
      <c r="G33" s="3"/>
      <c r="H33" s="3"/>
      <c r="I33" s="3"/>
      <c r="J33" s="3"/>
      <c r="K33" s="3"/>
      <c r="L33" s="52"/>
      <c r="M33" s="3"/>
    </row>
    <row r="34" spans="1:17" ht="96" customHeight="1">
      <c r="A34" s="54"/>
      <c r="B34" s="27" t="s">
        <v>173</v>
      </c>
      <c r="C34" s="38"/>
      <c r="D34" s="38"/>
      <c r="E34" s="38"/>
      <c r="F34" s="38">
        <v>103.196</v>
      </c>
      <c r="G34" s="38">
        <v>1239.34367</v>
      </c>
      <c r="H34" s="3"/>
      <c r="I34" s="3"/>
      <c r="J34" s="3"/>
      <c r="K34" s="3"/>
      <c r="L34" s="52"/>
      <c r="M34" s="3"/>
    </row>
    <row r="35" spans="1:17" ht="36" customHeight="1">
      <c r="A35" s="54"/>
      <c r="B35" s="27" t="s">
        <v>174</v>
      </c>
      <c r="C35" s="38"/>
      <c r="D35" s="38"/>
      <c r="E35" s="38"/>
      <c r="F35" s="38">
        <v>56.784999999999997</v>
      </c>
      <c r="G35" s="38">
        <v>681.96816000000001</v>
      </c>
      <c r="H35" s="3"/>
      <c r="I35" s="3"/>
      <c r="J35" s="3"/>
      <c r="K35" s="3"/>
      <c r="L35" s="52"/>
      <c r="M35" s="3"/>
    </row>
    <row r="36" spans="1:17" ht="84" customHeight="1">
      <c r="A36" s="54"/>
      <c r="B36" s="27" t="s">
        <v>175</v>
      </c>
      <c r="C36" s="38"/>
      <c r="D36" s="38"/>
      <c r="E36" s="38"/>
      <c r="F36" s="38">
        <v>96.082999999999998</v>
      </c>
      <c r="G36" s="3">
        <v>1153.91777</v>
      </c>
      <c r="H36" s="3"/>
      <c r="I36" s="3"/>
      <c r="J36" s="3"/>
      <c r="K36" s="3"/>
      <c r="L36" s="52"/>
      <c r="M36" s="3"/>
    </row>
    <row r="37" spans="1:17" ht="97.5" customHeight="1">
      <c r="A37" s="54"/>
      <c r="B37" s="27" t="s">
        <v>176</v>
      </c>
      <c r="C37" s="38"/>
      <c r="D37" s="38"/>
      <c r="E37" s="38"/>
      <c r="F37" s="38">
        <v>10.359</v>
      </c>
      <c r="G37" s="3">
        <v>124.4071</v>
      </c>
      <c r="H37" s="3"/>
      <c r="I37" s="3"/>
      <c r="J37" s="3"/>
      <c r="K37" s="3"/>
      <c r="L37" s="52"/>
      <c r="M37" s="3"/>
    </row>
    <row r="38" spans="1:17" ht="48.75" customHeight="1">
      <c r="A38" s="75" t="s">
        <v>38</v>
      </c>
      <c r="B38" s="26" t="s">
        <v>86</v>
      </c>
      <c r="C38" s="2">
        <f>C39+C40+C41</f>
        <v>0</v>
      </c>
      <c r="D38" s="2">
        <f t="shared" ref="D38:M38" si="7">D39+D40+D41</f>
        <v>0</v>
      </c>
      <c r="E38" s="2">
        <f t="shared" si="7"/>
        <v>0</v>
      </c>
      <c r="F38" s="2">
        <f t="shared" si="7"/>
        <v>0</v>
      </c>
      <c r="G38" s="2">
        <f t="shared" si="7"/>
        <v>0</v>
      </c>
      <c r="H38" s="2">
        <f>H39+H40+H41+H42</f>
        <v>30</v>
      </c>
      <c r="I38" s="2">
        <f>I39+I40+I41+I42</f>
        <v>570</v>
      </c>
      <c r="J38" s="2">
        <f t="shared" si="7"/>
        <v>0</v>
      </c>
      <c r="K38" s="2">
        <f t="shared" si="7"/>
        <v>0</v>
      </c>
      <c r="L38" s="2">
        <f t="shared" si="7"/>
        <v>0</v>
      </c>
      <c r="M38" s="2">
        <f t="shared" si="7"/>
        <v>0</v>
      </c>
      <c r="O38" s="14" t="s">
        <v>181</v>
      </c>
    </row>
    <row r="39" spans="1:17" ht="128.25" customHeight="1">
      <c r="A39" s="75"/>
      <c r="B39" s="27" t="s">
        <v>118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7" ht="48.75" customHeight="1">
      <c r="A40" s="75"/>
      <c r="B40" s="27" t="s">
        <v>119</v>
      </c>
      <c r="C40" s="3"/>
      <c r="D40" s="3"/>
      <c r="E40" s="3"/>
      <c r="F40" s="3">
        <v>0</v>
      </c>
      <c r="G40" s="3"/>
      <c r="H40" s="3"/>
      <c r="I40" s="3"/>
      <c r="J40" s="3"/>
      <c r="K40" s="3"/>
      <c r="L40" s="3"/>
      <c r="M40" s="3"/>
    </row>
    <row r="41" spans="1:17" ht="35.25" customHeight="1">
      <c r="A41" s="54"/>
      <c r="B41" s="27" t="s">
        <v>120</v>
      </c>
      <c r="C41" s="3"/>
      <c r="D41" s="3"/>
      <c r="E41" s="3"/>
      <c r="F41" s="3"/>
      <c r="G41" s="3"/>
      <c r="H41" s="3"/>
      <c r="I41" s="3"/>
      <c r="J41" s="3"/>
      <c r="K41" s="3"/>
      <c r="L41" s="52"/>
      <c r="M41" s="3"/>
    </row>
    <row r="42" spans="1:17" ht="51.75" customHeight="1">
      <c r="A42" s="54"/>
      <c r="B42" s="27" t="s">
        <v>156</v>
      </c>
      <c r="C42" s="3"/>
      <c r="D42" s="3"/>
      <c r="E42" s="3"/>
      <c r="F42" s="3"/>
      <c r="G42" s="3"/>
      <c r="H42" s="3">
        <v>30</v>
      </c>
      <c r="I42" s="3">
        <v>570</v>
      </c>
      <c r="J42" s="3"/>
      <c r="K42" s="3"/>
      <c r="L42" s="52"/>
      <c r="M42" s="3"/>
    </row>
    <row r="43" spans="1:17" s="51" customFormat="1" ht="35.25" customHeight="1">
      <c r="A43" s="75" t="s">
        <v>159</v>
      </c>
      <c r="B43" s="26" t="s">
        <v>160</v>
      </c>
      <c r="C43" s="2">
        <f>C44+C45</f>
        <v>15.2</v>
      </c>
      <c r="D43" s="2">
        <f t="shared" ref="D43:M43" si="8">D44+D45</f>
        <v>0</v>
      </c>
      <c r="E43" s="2">
        <f t="shared" si="8"/>
        <v>288.8</v>
      </c>
      <c r="F43" s="2">
        <f t="shared" si="8"/>
        <v>55.939</v>
      </c>
      <c r="G43" s="2">
        <f t="shared" si="8"/>
        <v>1062.0999999999999</v>
      </c>
      <c r="H43" s="2">
        <f t="shared" si="8"/>
        <v>0</v>
      </c>
      <c r="I43" s="2">
        <f t="shared" si="8"/>
        <v>0</v>
      </c>
      <c r="J43" s="2">
        <f t="shared" si="8"/>
        <v>0</v>
      </c>
      <c r="K43" s="2">
        <f t="shared" si="8"/>
        <v>0</v>
      </c>
      <c r="L43" s="2">
        <f t="shared" si="8"/>
        <v>0</v>
      </c>
      <c r="M43" s="2">
        <f t="shared" si="8"/>
        <v>0</v>
      </c>
      <c r="N43" s="49"/>
      <c r="O43" s="78" t="s">
        <v>180</v>
      </c>
      <c r="Q43" s="57"/>
    </row>
    <row r="44" spans="1:17" ht="51.75" customHeight="1">
      <c r="A44" s="54"/>
      <c r="B44" s="27" t="s">
        <v>161</v>
      </c>
      <c r="C44" s="3">
        <v>15.2</v>
      </c>
      <c r="D44" s="3"/>
      <c r="E44" s="3">
        <v>288.8</v>
      </c>
      <c r="F44" s="3"/>
      <c r="G44" s="3"/>
      <c r="H44" s="3"/>
      <c r="I44" s="3"/>
      <c r="J44" s="3"/>
      <c r="K44" s="3"/>
      <c r="L44" s="52"/>
      <c r="M44" s="3"/>
    </row>
    <row r="45" spans="1:17" ht="51.75" customHeight="1">
      <c r="A45" s="54"/>
      <c r="B45" s="27" t="s">
        <v>162</v>
      </c>
      <c r="C45" s="3"/>
      <c r="D45" s="3"/>
      <c r="E45" s="3"/>
      <c r="F45" s="3">
        <v>55.939</v>
      </c>
      <c r="G45" s="3">
        <v>1062.0999999999999</v>
      </c>
      <c r="H45" s="3"/>
      <c r="I45" s="3"/>
      <c r="J45" s="3"/>
      <c r="K45" s="3"/>
      <c r="L45" s="52"/>
      <c r="M45" s="3"/>
    </row>
    <row r="46" spans="1:17" ht="51.75" customHeight="1">
      <c r="A46" s="81" t="s">
        <v>177</v>
      </c>
      <c r="B46" s="15" t="s">
        <v>141</v>
      </c>
      <c r="C46" s="3"/>
      <c r="D46" s="3"/>
      <c r="E46" s="3"/>
      <c r="F46" s="39">
        <f>F47</f>
        <v>10.52655</v>
      </c>
      <c r="G46" s="39">
        <f>G47</f>
        <v>200</v>
      </c>
      <c r="H46" s="3"/>
      <c r="I46" s="3"/>
      <c r="J46" s="3"/>
      <c r="K46" s="3"/>
      <c r="L46" s="52"/>
      <c r="M46" s="3"/>
      <c r="O46" s="14" t="s">
        <v>179</v>
      </c>
    </row>
    <row r="47" spans="1:17" ht="51.75" customHeight="1">
      <c r="A47" s="54"/>
      <c r="B47" s="16" t="s">
        <v>178</v>
      </c>
      <c r="C47" s="3"/>
      <c r="D47" s="3"/>
      <c r="E47" s="3"/>
      <c r="F47" s="38">
        <v>10.52655</v>
      </c>
      <c r="G47" s="38">
        <v>200</v>
      </c>
      <c r="H47" s="3"/>
      <c r="I47" s="3"/>
      <c r="J47" s="3"/>
      <c r="K47" s="3"/>
      <c r="L47" s="52"/>
      <c r="M47" s="3"/>
    </row>
    <row r="48" spans="1:17">
      <c r="A48" s="77"/>
      <c r="B48" s="15" t="s">
        <v>8</v>
      </c>
      <c r="C48" s="2">
        <f>C5+C8+C11+C17+C19+C20+C21+C22+C23+C26+C30+C38+C43</f>
        <v>19469.993539999999</v>
      </c>
      <c r="D48" s="2">
        <f>D5+D8+D11+D17+D19+D20+D21+D22+D23+D26+D30+D38+D43</f>
        <v>0</v>
      </c>
      <c r="E48" s="2">
        <f>E5+E8+E11+E17+E19+E20+E21+E22+E23+E26+E30+E38+E43</f>
        <v>96268.21060000002</v>
      </c>
      <c r="F48" s="2">
        <f>F5+F8+F11+F17+F19+F20+F21+F22+F23+F26+F30+F38+F43+F46</f>
        <v>16847.335549999996</v>
      </c>
      <c r="G48" s="2">
        <f>G5+G8+G11+G17+G19+G20+G21+G22+G23+G26+G30+G38+G43+G46</f>
        <v>7098.6</v>
      </c>
      <c r="H48" s="2">
        <f>H5+H8+H11+H17+H19+H20+H21+H22+H23+H26+H30+H38+H43+H46</f>
        <v>12917.27463</v>
      </c>
      <c r="I48" s="2">
        <f t="shared" ref="H48:M48" si="9">I5+I8+I11+I17+I19+I20+I21+I22+I23+I26+I30+I38+I43+I46</f>
        <v>570</v>
      </c>
      <c r="J48" s="2">
        <f t="shared" si="9"/>
        <v>16322.4964</v>
      </c>
      <c r="K48" s="2">
        <f t="shared" si="9"/>
        <v>0</v>
      </c>
      <c r="L48" s="2">
        <f t="shared" si="9"/>
        <v>13110</v>
      </c>
      <c r="M48" s="2">
        <f t="shared" si="9"/>
        <v>0</v>
      </c>
    </row>
  </sheetData>
  <mergeCells count="13">
    <mergeCell ref="A1:M1"/>
    <mergeCell ref="A23:A24"/>
    <mergeCell ref="A11:A12"/>
    <mergeCell ref="A17:A18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0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zoomScale="85" zoomScaleNormal="85" workbookViewId="0">
      <selection activeCell="H14" sqref="H14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6" t="s">
        <v>135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6" ht="15.75" customHeight="1">
      <c r="A2" s="91" t="s">
        <v>15</v>
      </c>
      <c r="B2" s="92" t="s">
        <v>14</v>
      </c>
      <c r="C2" s="91" t="s">
        <v>0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6" ht="59.25" customHeight="1">
      <c r="A3" s="91"/>
      <c r="B3" s="92"/>
      <c r="C3" s="91" t="s">
        <v>52</v>
      </c>
      <c r="D3" s="91"/>
      <c r="E3" s="91"/>
      <c r="F3" s="91" t="s">
        <v>75</v>
      </c>
      <c r="G3" s="91"/>
      <c r="H3" s="91" t="s">
        <v>76</v>
      </c>
      <c r="I3" s="91"/>
      <c r="J3" s="91" t="s">
        <v>81</v>
      </c>
      <c r="K3" s="91"/>
      <c r="L3" s="91"/>
      <c r="M3" s="91" t="s">
        <v>82</v>
      </c>
      <c r="N3" s="91"/>
    </row>
    <row r="4" spans="1:16" ht="28.5" customHeight="1">
      <c r="A4" s="91"/>
      <c r="B4" s="92"/>
      <c r="C4" s="82" t="s">
        <v>12</v>
      </c>
      <c r="D4" s="82" t="s">
        <v>16</v>
      </c>
      <c r="E4" s="82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72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70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4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4"/>
      <c r="B8" s="16" t="s">
        <v>69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88" t="s">
        <v>1</v>
      </c>
      <c r="B10" s="15" t="s">
        <v>136</v>
      </c>
      <c r="C10" s="2">
        <f>SUM(C11:C13)</f>
        <v>468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89"/>
      <c r="B11" s="41" t="s">
        <v>121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89"/>
      <c r="B12" s="41" t="s">
        <v>122</v>
      </c>
      <c r="C12" s="3">
        <v>148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0"/>
      <c r="B13" s="41" t="s">
        <v>138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88" t="s">
        <v>3</v>
      </c>
      <c r="B14" s="15" t="s">
        <v>140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182</v>
      </c>
    </row>
    <row r="15" spans="1:16" ht="59.25" customHeight="1">
      <c r="A15" s="90"/>
      <c r="B15" s="16" t="s">
        <v>139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s="51" customFormat="1" ht="52.5" customHeight="1">
      <c r="A16" s="88" t="s">
        <v>5</v>
      </c>
      <c r="B16" s="15" t="s">
        <v>141</v>
      </c>
      <c r="C16" s="55">
        <f>C17</f>
        <v>15.79</v>
      </c>
      <c r="D16" s="55">
        <f t="shared" ref="D16:N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49"/>
      <c r="P16" s="50"/>
    </row>
    <row r="17" spans="1:14" ht="48.75" customHeight="1">
      <c r="A17" s="90"/>
      <c r="B17" s="16" t="s">
        <v>143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</row>
    <row r="18" spans="1:14" ht="37.5" customHeight="1">
      <c r="A18" s="88" t="s">
        <v>7</v>
      </c>
      <c r="B18" s="15" t="s">
        <v>137</v>
      </c>
      <c r="C18" s="3">
        <f>C19</f>
        <v>0</v>
      </c>
      <c r="D18" s="3">
        <f t="shared" ref="D18:N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</row>
    <row r="19" spans="1:14" ht="66.75" customHeight="1">
      <c r="A19" s="90"/>
      <c r="B19" s="16" t="s">
        <v>142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53.25" hidden="1" customHeight="1">
      <c r="A20" s="70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48"/>
      <c r="B21" s="15" t="s">
        <v>8</v>
      </c>
      <c r="C21" s="2">
        <f>C10+C18+C14+C16</f>
        <v>1212.79</v>
      </c>
      <c r="D21" s="2">
        <f t="shared" ref="D21:N21" si="4">D10+D18+D14+D16</f>
        <v>0</v>
      </c>
      <c r="E21" s="2">
        <f t="shared" si="4"/>
        <v>77078.850000000006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</row>
  </sheetData>
  <mergeCells count="14">
    <mergeCell ref="A16:A17"/>
    <mergeCell ref="A18:A19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81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L8" sqref="L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6" t="s">
        <v>64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3"/>
      <c r="O1" s="29"/>
    </row>
    <row r="2" spans="1:15" s="4" customFormat="1" ht="15.75" customHeight="1">
      <c r="A2" s="91" t="s">
        <v>15</v>
      </c>
      <c r="B2" s="92" t="s">
        <v>14</v>
      </c>
      <c r="C2" s="91" t="s">
        <v>0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13"/>
      <c r="O2" s="29"/>
    </row>
    <row r="3" spans="1:15" s="4" customFormat="1" ht="15.75" customHeight="1">
      <c r="A3" s="91"/>
      <c r="B3" s="92"/>
      <c r="C3" s="91" t="s">
        <v>123</v>
      </c>
      <c r="D3" s="91"/>
      <c r="E3" s="91"/>
      <c r="F3" s="91" t="s">
        <v>75</v>
      </c>
      <c r="G3" s="91"/>
      <c r="H3" s="91" t="s">
        <v>76</v>
      </c>
      <c r="I3" s="91"/>
      <c r="J3" s="91" t="s">
        <v>81</v>
      </c>
      <c r="K3" s="91"/>
      <c r="L3" s="91" t="s">
        <v>82</v>
      </c>
      <c r="M3" s="91"/>
      <c r="N3" s="13"/>
      <c r="O3" s="29"/>
    </row>
    <row r="4" spans="1:15" s="4" customFormat="1" ht="15.75">
      <c r="A4" s="91"/>
      <c r="B4" s="92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1" t="s">
        <v>1</v>
      </c>
      <c r="B5" s="15" t="s">
        <v>61</v>
      </c>
      <c r="C5" s="2">
        <v>175.72497999999999</v>
      </c>
      <c r="D5" s="2"/>
      <c r="E5" s="2"/>
      <c r="F5" s="2">
        <v>300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62</v>
      </c>
      <c r="O5" s="29" t="s">
        <v>63</v>
      </c>
    </row>
    <row r="6" spans="1:15" s="4" customFormat="1" ht="49.5" customHeight="1">
      <c r="A6" s="46"/>
      <c r="B6" s="16" t="s">
        <v>125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88" t="s">
        <v>3</v>
      </c>
      <c r="B7" s="15" t="s">
        <v>68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9" t="s">
        <v>73</v>
      </c>
      <c r="O7" s="50"/>
    </row>
    <row r="8" spans="1:15" s="51" customFormat="1" ht="34.5" customHeight="1">
      <c r="A8" s="90"/>
      <c r="B8" s="16" t="s">
        <v>124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467.42498000000001</v>
      </c>
      <c r="D9" s="2">
        <f t="shared" ref="D9:M9" si="1">D5+D7</f>
        <v>0</v>
      </c>
      <c r="E9" s="2">
        <f t="shared" si="1"/>
        <v>0</v>
      </c>
      <c r="F9" s="2">
        <f t="shared" si="1"/>
        <v>700</v>
      </c>
      <c r="G9" s="2">
        <f t="shared" si="1"/>
        <v>0</v>
      </c>
      <c r="H9" s="2">
        <f t="shared" si="1"/>
        <v>450</v>
      </c>
      <c r="I9" s="2">
        <f t="shared" si="1"/>
        <v>0</v>
      </c>
      <c r="J9" s="2">
        <f t="shared" si="1"/>
        <v>450</v>
      </c>
      <c r="K9" s="2">
        <f t="shared" si="1"/>
        <v>0</v>
      </c>
      <c r="L9" s="2">
        <f t="shared" si="1"/>
        <v>450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C5" sqref="C5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7" width="9.7109375" style="30" customWidth="1"/>
    <col min="18" max="16384" width="9.140625" style="30"/>
  </cols>
  <sheetData>
    <row r="1" spans="1:18" s="4" customFormat="1" ht="60" customHeight="1">
      <c r="A1" s="86" t="s">
        <v>74</v>
      </c>
      <c r="B1" s="86"/>
      <c r="C1" s="87"/>
      <c r="D1" s="87"/>
      <c r="E1" s="87"/>
      <c r="F1" s="87"/>
      <c r="G1" s="87"/>
      <c r="H1" s="87"/>
      <c r="I1" s="87"/>
      <c r="J1" s="87"/>
      <c r="K1" s="79"/>
    </row>
    <row r="2" spans="1:18" s="4" customFormat="1" ht="15.75" customHeight="1">
      <c r="A2" s="91" t="s">
        <v>15</v>
      </c>
      <c r="B2" s="92" t="s">
        <v>14</v>
      </c>
      <c r="C2" s="84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95"/>
    </row>
    <row r="3" spans="1:18" s="4" customFormat="1" ht="15.75" customHeight="1">
      <c r="A3" s="91"/>
      <c r="B3" s="92"/>
      <c r="C3" s="84" t="s">
        <v>52</v>
      </c>
      <c r="D3" s="85"/>
      <c r="E3" s="95"/>
      <c r="F3" s="84" t="s">
        <v>75</v>
      </c>
      <c r="G3" s="85"/>
      <c r="H3" s="95"/>
      <c r="I3" s="84" t="s">
        <v>76</v>
      </c>
      <c r="J3" s="85"/>
      <c r="K3" s="95"/>
      <c r="L3" s="84" t="s">
        <v>81</v>
      </c>
      <c r="M3" s="85"/>
      <c r="N3" s="85"/>
      <c r="O3" s="91" t="s">
        <v>82</v>
      </c>
      <c r="P3" s="91"/>
      <c r="Q3" s="91"/>
    </row>
    <row r="4" spans="1:18" s="4" customFormat="1" ht="15.75">
      <c r="A4" s="91"/>
      <c r="B4" s="92"/>
      <c r="C4" s="82" t="s">
        <v>12</v>
      </c>
      <c r="D4" s="82" t="s">
        <v>13</v>
      </c>
      <c r="E4" s="82" t="s">
        <v>72</v>
      </c>
      <c r="F4" s="82" t="s">
        <v>12</v>
      </c>
      <c r="G4" s="82" t="s">
        <v>13</v>
      </c>
      <c r="H4" s="82" t="s">
        <v>72</v>
      </c>
      <c r="I4" s="82" t="s">
        <v>12</v>
      </c>
      <c r="J4" s="82" t="s">
        <v>13</v>
      </c>
      <c r="K4" s="82" t="s">
        <v>72</v>
      </c>
      <c r="L4" s="82" t="s">
        <v>12</v>
      </c>
      <c r="M4" s="82" t="s">
        <v>13</v>
      </c>
      <c r="N4" s="82" t="s">
        <v>72</v>
      </c>
      <c r="O4" s="82" t="s">
        <v>12</v>
      </c>
      <c r="P4" s="82" t="s">
        <v>13</v>
      </c>
      <c r="Q4" s="82" t="s">
        <v>72</v>
      </c>
    </row>
    <row r="5" spans="1:18" s="4" customFormat="1" ht="33.75" customHeight="1">
      <c r="A5" s="88" t="s">
        <v>1</v>
      </c>
      <c r="B5" s="113" t="s">
        <v>77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9000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89"/>
      <c r="B6" s="114" t="s">
        <v>95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3"/>
      <c r="O6" s="2"/>
      <c r="P6" s="2"/>
      <c r="Q6" s="31"/>
    </row>
    <row r="7" spans="1:18" s="4" customFormat="1" ht="50.25" customHeight="1">
      <c r="A7" s="89"/>
      <c r="B7" s="16" t="s">
        <v>96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4"/>
      <c r="O7" s="3"/>
      <c r="P7" s="3"/>
      <c r="Q7" s="31"/>
    </row>
    <row r="8" spans="1:18" s="4" customFormat="1" ht="47.25" customHeight="1">
      <c r="A8" s="89"/>
      <c r="B8" s="16" t="s">
        <v>97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4"/>
      <c r="O8" s="3"/>
      <c r="P8" s="3"/>
      <c r="Q8" s="31"/>
    </row>
    <row r="9" spans="1:18" s="4" customFormat="1" ht="47.25" customHeight="1">
      <c r="A9" s="89"/>
      <c r="B9" s="16" t="s">
        <v>98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4"/>
      <c r="O9" s="3"/>
      <c r="P9" s="3"/>
      <c r="Q9" s="31"/>
    </row>
    <row r="10" spans="1:18" s="4" customFormat="1" ht="31.5" customHeight="1">
      <c r="A10" s="89"/>
      <c r="B10" s="16" t="s">
        <v>99</v>
      </c>
      <c r="C10" s="3"/>
      <c r="D10" s="3"/>
      <c r="E10" s="3"/>
      <c r="F10" s="38"/>
      <c r="G10" s="3"/>
      <c r="H10" s="3"/>
      <c r="I10" s="3">
        <v>9000</v>
      </c>
      <c r="J10" s="3"/>
      <c r="K10" s="3"/>
      <c r="L10" s="3"/>
      <c r="M10" s="3"/>
      <c r="N10" s="64"/>
      <c r="O10" s="3"/>
      <c r="P10" s="3"/>
      <c r="Q10" s="31"/>
      <c r="R10" s="4" t="s">
        <v>164</v>
      </c>
    </row>
    <row r="11" spans="1:18" s="4" customFormat="1" ht="31.5" customHeight="1">
      <c r="A11" s="89"/>
      <c r="B11" s="16" t="s">
        <v>100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4"/>
      <c r="O11" s="3"/>
      <c r="P11" s="3"/>
      <c r="Q11" s="31"/>
    </row>
    <row r="12" spans="1:18" s="4" customFormat="1" ht="31.5" customHeight="1">
      <c r="A12" s="89"/>
      <c r="B12" s="16" t="s">
        <v>101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4"/>
      <c r="O12" s="3"/>
      <c r="P12" s="3"/>
      <c r="Q12" s="31"/>
    </row>
    <row r="13" spans="1:18" s="4" customFormat="1" ht="33.75" customHeight="1">
      <c r="A13" s="89"/>
      <c r="B13" s="16" t="s">
        <v>102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4"/>
      <c r="O13" s="3"/>
      <c r="P13" s="3"/>
      <c r="Q13" s="31"/>
    </row>
    <row r="14" spans="1:18" s="4" customFormat="1" ht="50.25" customHeight="1">
      <c r="A14" s="89"/>
      <c r="B14" s="16" t="s">
        <v>144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4"/>
      <c r="O14" s="3"/>
      <c r="P14" s="3"/>
      <c r="Q14" s="31"/>
    </row>
    <row r="15" spans="1:18" s="4" customFormat="1" ht="33" customHeight="1">
      <c r="A15" s="89"/>
      <c r="B15" s="16" t="s">
        <v>145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4"/>
      <c r="O15" s="3"/>
      <c r="P15" s="3"/>
      <c r="Q15" s="31"/>
    </row>
    <row r="16" spans="1:18" s="4" customFormat="1" ht="49.5" customHeight="1">
      <c r="A16" s="89"/>
      <c r="B16" s="16" t="s">
        <v>146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4"/>
      <c r="O16" s="3"/>
      <c r="P16" s="3"/>
      <c r="Q16" s="31"/>
    </row>
    <row r="17" spans="1:18" s="51" customFormat="1" ht="32.25" customHeight="1">
      <c r="A17" s="89" t="s">
        <v>3</v>
      </c>
      <c r="B17" s="15" t="s">
        <v>78</v>
      </c>
      <c r="C17" s="55">
        <f>SUM(C18:C25)</f>
        <v>921.97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19887.3</v>
      </c>
      <c r="H17" s="55">
        <f t="shared" si="1"/>
        <v>8612.7000000000007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89"/>
      <c r="B18" s="16" t="s">
        <v>103</v>
      </c>
      <c r="C18" s="52">
        <v>921.97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4"/>
      <c r="O18" s="3"/>
      <c r="P18" s="3"/>
      <c r="Q18" s="31"/>
    </row>
    <row r="19" spans="1:18" s="51" customFormat="1" ht="47.25" customHeight="1">
      <c r="A19" s="89"/>
      <c r="B19" s="16" t="s">
        <v>104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3"/>
      <c r="O19" s="2"/>
      <c r="P19" s="2"/>
      <c r="Q19" s="65"/>
    </row>
    <row r="20" spans="1:18" s="51" customFormat="1" ht="63.75" customHeight="1">
      <c r="A20" s="80"/>
      <c r="B20" s="16" t="s">
        <v>152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3"/>
      <c r="O20" s="2"/>
      <c r="P20" s="2"/>
      <c r="Q20" s="65"/>
    </row>
    <row r="21" spans="1:18" s="51" customFormat="1" ht="62.25" customHeight="1">
      <c r="A21" s="80"/>
      <c r="B21" s="16" t="s">
        <v>151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3"/>
      <c r="O21" s="2"/>
      <c r="P21" s="2"/>
      <c r="Q21" s="65"/>
    </row>
    <row r="22" spans="1:18" s="51" customFormat="1" ht="47.25" customHeight="1">
      <c r="A22" s="80"/>
      <c r="B22" s="16" t="s">
        <v>150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3"/>
      <c r="O22" s="2"/>
      <c r="P22" s="2"/>
      <c r="Q22" s="65"/>
    </row>
    <row r="23" spans="1:18" s="51" customFormat="1" ht="34.5" customHeight="1">
      <c r="A23" s="80"/>
      <c r="B23" s="16" t="s">
        <v>149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3"/>
      <c r="O23" s="2"/>
      <c r="P23" s="2"/>
      <c r="Q23" s="65"/>
    </row>
    <row r="24" spans="1:18" s="51" customFormat="1" ht="47.25" customHeight="1">
      <c r="A24" s="80"/>
      <c r="B24" s="16" t="s">
        <v>148</v>
      </c>
      <c r="C24" s="55"/>
      <c r="D24" s="55"/>
      <c r="E24" s="55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3"/>
      <c r="O24" s="2"/>
      <c r="P24" s="2"/>
      <c r="Q24" s="65"/>
    </row>
    <row r="25" spans="1:18" s="51" customFormat="1" ht="34.5" customHeight="1">
      <c r="A25" s="80"/>
      <c r="B25" s="16" t="s">
        <v>147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3"/>
      <c r="O25" s="2"/>
      <c r="P25" s="2"/>
      <c r="Q25" s="65"/>
    </row>
    <row r="26" spans="1:18" s="51" customFormat="1" ht="47.25" hidden="1" customHeight="1">
      <c r="A26" s="80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3"/>
      <c r="O26" s="2"/>
      <c r="P26" s="2"/>
      <c r="Q26" s="65"/>
    </row>
    <row r="27" spans="1:18" s="51" customFormat="1" ht="47.25" hidden="1" customHeight="1">
      <c r="A27" s="80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3"/>
      <c r="O27" s="2"/>
      <c r="P27" s="2"/>
      <c r="Q27" s="65"/>
    </row>
    <row r="28" spans="1:18" s="51" customFormat="1" ht="47.25" hidden="1" customHeight="1">
      <c r="A28" s="80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3"/>
      <c r="O28" s="2"/>
      <c r="P28" s="2"/>
      <c r="Q28" s="65"/>
    </row>
    <row r="29" spans="1:18" s="51" customFormat="1" ht="47.25" hidden="1" customHeight="1">
      <c r="A29" s="80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3"/>
      <c r="O29" s="2"/>
      <c r="P29" s="2"/>
      <c r="Q29" s="65"/>
    </row>
    <row r="30" spans="1:18" s="51" customFormat="1" ht="47.25" hidden="1" customHeight="1">
      <c r="A30" s="80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3"/>
      <c r="O30" s="2"/>
      <c r="P30" s="2"/>
      <c r="Q30" s="65"/>
    </row>
    <row r="31" spans="1:18" s="51" customFormat="1" ht="47.25" hidden="1" customHeight="1">
      <c r="A31" s="80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3"/>
      <c r="O31" s="2"/>
      <c r="P31" s="2"/>
      <c r="Q31" s="65"/>
    </row>
    <row r="32" spans="1:18" s="51" customFormat="1" ht="47.25" hidden="1" customHeight="1">
      <c r="A32" s="80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3"/>
      <c r="O32" s="2"/>
      <c r="P32" s="2"/>
      <c r="Q32" s="65"/>
    </row>
    <row r="33" spans="1:17" s="4" customFormat="1" ht="15.75">
      <c r="A33" s="83"/>
      <c r="B33" s="15" t="s">
        <v>8</v>
      </c>
      <c r="C33" s="55">
        <f>C5+C17</f>
        <v>921.97</v>
      </c>
      <c r="D33" s="55">
        <f t="shared" ref="D33" si="2">D5+D17</f>
        <v>11734.38</v>
      </c>
      <c r="E33" s="55">
        <f>E5+E17</f>
        <v>5779.62</v>
      </c>
      <c r="F33" s="55">
        <f>F5+F17</f>
        <v>1500</v>
      </c>
      <c r="G33" s="55">
        <f t="shared" ref="G33:Q33" si="3">G5+G17</f>
        <v>19887.3</v>
      </c>
      <c r="H33" s="55">
        <f t="shared" si="3"/>
        <v>8612.7000000000007</v>
      </c>
      <c r="I33" s="55">
        <f t="shared" si="3"/>
        <v>9000</v>
      </c>
      <c r="J33" s="55">
        <f t="shared" si="3"/>
        <v>0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17:A19"/>
    <mergeCell ref="L3:N3"/>
    <mergeCell ref="O3:Q3"/>
    <mergeCell ref="C2:Q2"/>
    <mergeCell ref="A5:A16"/>
    <mergeCell ref="A1:J1"/>
    <mergeCell ref="A2:A4"/>
    <mergeCell ref="B2:B4"/>
    <mergeCell ref="C3:E3"/>
    <mergeCell ref="F3:H3"/>
    <mergeCell ref="I3:K3"/>
  </mergeCells>
  <pageMargins left="0.70866141732283472" right="0.70866141732283472" top="0.17" bottom="0.18" header="0.17" footer="0.16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6" t="s">
        <v>85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</row>
    <row r="2" spans="1:22" ht="15.75" customHeight="1">
      <c r="A2" s="91" t="s">
        <v>15</v>
      </c>
      <c r="B2" s="92" t="s">
        <v>14</v>
      </c>
      <c r="C2" s="84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95"/>
    </row>
    <row r="3" spans="1:22" ht="15.75" customHeight="1">
      <c r="A3" s="91"/>
      <c r="B3" s="92"/>
      <c r="C3" s="91" t="s">
        <v>52</v>
      </c>
      <c r="D3" s="91"/>
      <c r="E3" s="91"/>
      <c r="F3" s="91"/>
      <c r="G3" s="91" t="s">
        <v>75</v>
      </c>
      <c r="H3" s="91"/>
      <c r="I3" s="91"/>
      <c r="J3" s="91"/>
      <c r="K3" s="91" t="s">
        <v>76</v>
      </c>
      <c r="L3" s="91"/>
      <c r="M3" s="91"/>
      <c r="N3" s="91"/>
      <c r="O3" s="91" t="s">
        <v>87</v>
      </c>
      <c r="P3" s="91"/>
      <c r="Q3" s="91"/>
      <c r="R3" s="91"/>
      <c r="S3" s="91" t="s">
        <v>82</v>
      </c>
      <c r="T3" s="91"/>
      <c r="U3" s="91"/>
      <c r="V3" s="91"/>
    </row>
    <row r="4" spans="1:22" ht="15.75">
      <c r="A4" s="91"/>
      <c r="B4" s="92"/>
      <c r="C4" s="62" t="s">
        <v>12</v>
      </c>
      <c r="D4" s="62" t="s">
        <v>16</v>
      </c>
      <c r="E4" s="62" t="s">
        <v>13</v>
      </c>
      <c r="F4" s="62" t="s">
        <v>72</v>
      </c>
      <c r="G4" s="62" t="s">
        <v>12</v>
      </c>
      <c r="H4" s="62" t="s">
        <v>16</v>
      </c>
      <c r="I4" s="62" t="s">
        <v>13</v>
      </c>
      <c r="J4" s="62" t="s">
        <v>72</v>
      </c>
      <c r="K4" s="62" t="s">
        <v>12</v>
      </c>
      <c r="L4" s="62" t="s">
        <v>16</v>
      </c>
      <c r="M4" s="62" t="s">
        <v>13</v>
      </c>
      <c r="N4" s="62" t="s">
        <v>72</v>
      </c>
      <c r="O4" s="62" t="s">
        <v>12</v>
      </c>
      <c r="P4" s="62" t="s">
        <v>16</v>
      </c>
      <c r="Q4" s="62" t="s">
        <v>13</v>
      </c>
      <c r="R4" s="62" t="s">
        <v>72</v>
      </c>
      <c r="S4" s="62" t="s">
        <v>12</v>
      </c>
      <c r="T4" s="62" t="s">
        <v>16</v>
      </c>
      <c r="U4" s="62" t="s">
        <v>13</v>
      </c>
      <c r="V4" s="62" t="s">
        <v>72</v>
      </c>
    </row>
    <row r="5" spans="1:22" ht="38.25" customHeight="1">
      <c r="A5" s="59" t="s">
        <v>1</v>
      </c>
      <c r="B5" s="15" t="s">
        <v>83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9"/>
      <c r="B6" s="16" t="s">
        <v>84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9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tabSelected="1" zoomScale="90" zoomScaleNormal="90" workbookViewId="0">
      <selection activeCell="P24" sqref="P24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2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1" t="s">
        <v>165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</row>
    <row r="2" spans="1:26" s="4" customFormat="1" ht="31.5" customHeight="1">
      <c r="A2" s="91" t="s">
        <v>48</v>
      </c>
      <c r="B2" s="84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66" t="s">
        <v>105</v>
      </c>
    </row>
    <row r="3" spans="1:26" s="4" customFormat="1" ht="19.5" customHeight="1">
      <c r="A3" s="91"/>
      <c r="B3" s="84" t="s">
        <v>52</v>
      </c>
      <c r="C3" s="85"/>
      <c r="D3" s="85"/>
      <c r="E3" s="95"/>
      <c r="F3" s="84" t="s">
        <v>75</v>
      </c>
      <c r="G3" s="85"/>
      <c r="H3" s="85"/>
      <c r="I3" s="95"/>
      <c r="J3" s="84" t="s">
        <v>76</v>
      </c>
      <c r="K3" s="85"/>
      <c r="L3" s="85"/>
      <c r="M3" s="95"/>
      <c r="N3" s="84" t="s">
        <v>81</v>
      </c>
      <c r="O3" s="85"/>
      <c r="P3" s="85"/>
      <c r="Q3" s="95"/>
      <c r="R3" s="84" t="s">
        <v>82</v>
      </c>
      <c r="S3" s="85"/>
      <c r="T3" s="85"/>
      <c r="U3" s="95"/>
      <c r="V3" s="31"/>
      <c r="W3" s="96" t="s">
        <v>106</v>
      </c>
      <c r="X3" s="97"/>
      <c r="Y3" s="97"/>
      <c r="Z3" s="97"/>
    </row>
    <row r="4" spans="1:26" s="4" customFormat="1" ht="27.75" customHeight="1">
      <c r="A4" s="91"/>
      <c r="B4" s="28" t="s">
        <v>12</v>
      </c>
      <c r="C4" s="28" t="s">
        <v>16</v>
      </c>
      <c r="D4" s="28" t="s">
        <v>13</v>
      </c>
      <c r="E4" s="62" t="s">
        <v>72</v>
      </c>
      <c r="F4" s="28" t="s">
        <v>12</v>
      </c>
      <c r="G4" s="28" t="s">
        <v>16</v>
      </c>
      <c r="H4" s="28" t="s">
        <v>13</v>
      </c>
      <c r="I4" s="62" t="s">
        <v>72</v>
      </c>
      <c r="J4" s="28" t="s">
        <v>12</v>
      </c>
      <c r="K4" s="28" t="s">
        <v>16</v>
      </c>
      <c r="L4" s="28" t="s">
        <v>13</v>
      </c>
      <c r="M4" s="62" t="s">
        <v>72</v>
      </c>
      <c r="N4" s="28" t="s">
        <v>12</v>
      </c>
      <c r="O4" s="28" t="s">
        <v>16</v>
      </c>
      <c r="P4" s="28" t="s">
        <v>13</v>
      </c>
      <c r="Q4" s="42" t="s">
        <v>72</v>
      </c>
      <c r="R4" s="28" t="s">
        <v>12</v>
      </c>
      <c r="S4" s="28" t="s">
        <v>16</v>
      </c>
      <c r="T4" s="28" t="s">
        <v>13</v>
      </c>
      <c r="U4" s="53" t="s">
        <v>72</v>
      </c>
      <c r="V4" s="31"/>
      <c r="W4" s="43" t="s">
        <v>12</v>
      </c>
      <c r="X4" s="43" t="s">
        <v>16</v>
      </c>
      <c r="Y4" s="43" t="s">
        <v>13</v>
      </c>
      <c r="Z4" s="43" t="s">
        <v>72</v>
      </c>
    </row>
    <row r="5" spans="1:26">
      <c r="A5" s="32">
        <v>1</v>
      </c>
      <c r="B5" s="24">
        <f>'1'!C28</f>
        <v>6100.1516100000008</v>
      </c>
      <c r="C5" s="24">
        <f>'1'!D28</f>
        <v>816</v>
      </c>
      <c r="D5" s="24">
        <f>'1'!E28</f>
        <v>7659.4614600000004</v>
      </c>
      <c r="E5" s="24"/>
      <c r="F5" s="24">
        <f>'1'!F28</f>
        <v>4311.6000000000004</v>
      </c>
      <c r="G5" s="24">
        <f>'1'!G28</f>
        <v>1370.1</v>
      </c>
      <c r="H5" s="24">
        <f>'1'!H28</f>
        <v>1059.3</v>
      </c>
      <c r="I5" s="24"/>
      <c r="J5" s="24">
        <f>'1'!I28</f>
        <v>4311.58</v>
      </c>
      <c r="K5" s="24">
        <f>'1'!J28</f>
        <v>1403.923</v>
      </c>
      <c r="L5" s="24">
        <f>'1'!K28</f>
        <v>0</v>
      </c>
      <c r="M5" s="24"/>
      <c r="N5" s="24">
        <f>'1'!L28</f>
        <v>4311.58</v>
      </c>
      <c r="O5" s="24">
        <f>'1'!M28</f>
        <v>1436.2829999999999</v>
      </c>
      <c r="P5" s="24">
        <f>'1'!N28</f>
        <v>0</v>
      </c>
      <c r="Q5" s="24"/>
      <c r="R5" s="24">
        <f>'1'!O28</f>
        <v>4600</v>
      </c>
      <c r="S5" s="24">
        <f>'1'!P28</f>
        <v>0</v>
      </c>
      <c r="T5" s="24">
        <f>'1'!Q28</f>
        <v>0</v>
      </c>
      <c r="U5" s="24"/>
      <c r="V5" s="33">
        <f>SUM(B5:U5)</f>
        <v>37379.979070000001</v>
      </c>
      <c r="W5" s="24">
        <f>B5+F5+J5+N5+R5</f>
        <v>23634.911610000003</v>
      </c>
      <c r="X5" s="24">
        <f>C5+G5+K5+O5+S5</f>
        <v>5026.3060000000005</v>
      </c>
      <c r="Y5" s="24">
        <f>D5+H5+L5+P5+T5</f>
        <v>8718.7614599999997</v>
      </c>
      <c r="Z5" s="24">
        <f>Q5+U5</f>
        <v>0</v>
      </c>
    </row>
    <row r="6" spans="1:26">
      <c r="A6" s="32">
        <v>2</v>
      </c>
      <c r="B6" s="24">
        <f>'2'!C48</f>
        <v>19469.993539999999</v>
      </c>
      <c r="C6" s="24">
        <f>'2'!D48</f>
        <v>0</v>
      </c>
      <c r="D6" s="24">
        <f>'2'!E48</f>
        <v>96268.21060000002</v>
      </c>
      <c r="E6" s="24"/>
      <c r="F6" s="24">
        <f>'2'!F48</f>
        <v>16847.335549999996</v>
      </c>
      <c r="G6" s="24"/>
      <c r="H6" s="24">
        <f>'2'!G48</f>
        <v>7098.6</v>
      </c>
      <c r="I6" s="24"/>
      <c r="J6" s="24">
        <f>'2'!H48</f>
        <v>12917.27463</v>
      </c>
      <c r="K6" s="24"/>
      <c r="L6" s="24">
        <f>'2'!I48</f>
        <v>570</v>
      </c>
      <c r="M6" s="24"/>
      <c r="N6" s="24">
        <f>'2'!J48</f>
        <v>16322.4964</v>
      </c>
      <c r="O6" s="24"/>
      <c r="P6" s="24">
        <f>'2'!K48</f>
        <v>0</v>
      </c>
      <c r="Q6" s="24"/>
      <c r="R6" s="24">
        <f>'2'!L48</f>
        <v>13110</v>
      </c>
      <c r="S6" s="24"/>
      <c r="T6" s="24">
        <f>'2'!M48</f>
        <v>0</v>
      </c>
      <c r="U6" s="24"/>
      <c r="V6" s="33">
        <f>SUM(B6:U6)</f>
        <v>182603.91072000001</v>
      </c>
      <c r="W6" s="24">
        <f t="shared" ref="W6:X11" si="0">B6+F6+J6+N6+R6</f>
        <v>78667.100120000003</v>
      </c>
      <c r="X6" s="24">
        <f t="shared" si="0"/>
        <v>0</v>
      </c>
      <c r="Y6" s="24">
        <f t="shared" ref="Y6:Z11" si="1">D6+H6+L6+P6+T6</f>
        <v>103936.81060000003</v>
      </c>
      <c r="Z6" s="24">
        <f t="shared" ref="Z6:Z10" si="2">Q6+U6</f>
        <v>0</v>
      </c>
    </row>
    <row r="7" spans="1:26">
      <c r="A7" s="32">
        <v>3</v>
      </c>
      <c r="B7" s="24">
        <f>'3'!C21</f>
        <v>1212.79</v>
      </c>
      <c r="C7" s="24">
        <f>'3'!D21</f>
        <v>0</v>
      </c>
      <c r="D7" s="24">
        <f>'3'!E21</f>
        <v>77078.850000000006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ref="V5:V10" si="3">SUM(B7:U7)</f>
        <v>78291.64</v>
      </c>
      <c r="W7" s="24">
        <f t="shared" si="0"/>
        <v>1212.79</v>
      </c>
      <c r="X7" s="24">
        <f t="shared" si="0"/>
        <v>0</v>
      </c>
      <c r="Y7" s="24">
        <f t="shared" si="1"/>
        <v>77078.850000000006</v>
      </c>
      <c r="Z7" s="24">
        <f t="shared" si="2"/>
        <v>0</v>
      </c>
    </row>
    <row r="8" spans="1:26">
      <c r="A8" s="32">
        <v>4</v>
      </c>
      <c r="B8" s="24">
        <f>'4'!C9</f>
        <v>467.42498000000001</v>
      </c>
      <c r="C8" s="24">
        <f>'4'!D9</f>
        <v>0</v>
      </c>
      <c r="D8" s="24">
        <f>'4'!E9</f>
        <v>0</v>
      </c>
      <c r="E8" s="24"/>
      <c r="F8" s="34">
        <f>'4'!F9</f>
        <v>700</v>
      </c>
      <c r="G8" s="34"/>
      <c r="H8" s="24">
        <f>'4'!G9</f>
        <v>0</v>
      </c>
      <c r="I8" s="24"/>
      <c r="J8" s="24">
        <f>'4'!H9</f>
        <v>450</v>
      </c>
      <c r="K8" s="24"/>
      <c r="L8" s="24">
        <f>'4'!I9</f>
        <v>0</v>
      </c>
      <c r="M8" s="24"/>
      <c r="N8" s="24">
        <f>'4'!J9</f>
        <v>450</v>
      </c>
      <c r="O8" s="24"/>
      <c r="P8" s="24">
        <f>'4'!K9</f>
        <v>0</v>
      </c>
      <c r="Q8" s="24"/>
      <c r="R8" s="24">
        <f>'4'!L9</f>
        <v>450</v>
      </c>
      <c r="S8" s="24"/>
      <c r="T8" s="24">
        <f>'4'!M9</f>
        <v>0</v>
      </c>
      <c r="U8" s="24"/>
      <c r="V8" s="33">
        <f>SUM(B8:U8)</f>
        <v>2517.4249799999998</v>
      </c>
      <c r="W8" s="24">
        <f t="shared" si="0"/>
        <v>2517.4249799999998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9000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11421.970000000001</v>
      </c>
      <c r="X9" s="24">
        <f t="shared" si="0"/>
        <v>0</v>
      </c>
      <c r="Y9" s="24">
        <f t="shared" si="1"/>
        <v>31621.68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23358.935549999995</v>
      </c>
      <c r="G11" s="25">
        <f t="shared" ref="G11" si="6">SUM(G5:G9)</f>
        <v>1370.1</v>
      </c>
      <c r="H11" s="25">
        <f>SUM(H5:H9)</f>
        <v>28045.200000000001</v>
      </c>
      <c r="I11" s="25">
        <f>SUM(I5:I9)</f>
        <v>8612.7000000000007</v>
      </c>
      <c r="J11" s="25">
        <f t="shared" ref="J11" si="7">SUM(J5:J9)</f>
        <v>26678.854630000002</v>
      </c>
      <c r="K11" s="25">
        <f t="shared" ref="K11" si="8">SUM(K5:K9)</f>
        <v>1403.923</v>
      </c>
      <c r="L11" s="25">
        <f t="shared" ref="L11:M11" si="9">SUM(L5:L9)</f>
        <v>570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1436.2829999999999</v>
      </c>
      <c r="P11" s="25">
        <f t="shared" ref="P11" si="12">SUM(P5:P9)</f>
        <v>0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358228.92477000004</v>
      </c>
      <c r="W11" s="24">
        <f t="shared" si="0"/>
        <v>117454.19670999999</v>
      </c>
      <c r="X11" s="24">
        <f t="shared" si="0"/>
        <v>5026.3060000000005</v>
      </c>
      <c r="Y11" s="24">
        <f t="shared" si="1"/>
        <v>221356.10206000006</v>
      </c>
      <c r="Z11" s="24">
        <f t="shared" si="1"/>
        <v>14392.32</v>
      </c>
    </row>
    <row r="12" spans="1:26">
      <c r="B12" s="98">
        <f>B11+C11+D11+E11</f>
        <v>227508.85219000006</v>
      </c>
      <c r="C12" s="99"/>
      <c r="D12" s="99"/>
      <c r="E12" s="100"/>
      <c r="F12" s="98">
        <f>F11+G11+H11+I11</f>
        <v>61386.935549999995</v>
      </c>
      <c r="G12" s="99"/>
      <c r="H12" s="99"/>
      <c r="I12" s="100"/>
      <c r="J12" s="98">
        <f>J11+K11+L11+M11</f>
        <v>28652.77763</v>
      </c>
      <c r="K12" s="99"/>
      <c r="L12" s="99"/>
      <c r="M12" s="100"/>
      <c r="N12" s="98">
        <f>N11+O11+P11+Q11</f>
        <v>22520.359399999998</v>
      </c>
      <c r="O12" s="99"/>
      <c r="P12" s="99"/>
      <c r="Q12" s="100"/>
      <c r="R12" s="98">
        <f>R11+S11+T11+U11</f>
        <v>18160</v>
      </c>
      <c r="S12" s="99"/>
      <c r="T12" s="99"/>
      <c r="U12" s="100"/>
      <c r="V12" s="60"/>
      <c r="W12" s="98">
        <f>W11+X11+Y11+Z11</f>
        <v>358228.92477000004</v>
      </c>
      <c r="X12" s="99"/>
      <c r="Y12" s="99"/>
      <c r="Z12" s="100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9" t="s">
        <v>58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t="s">
        <v>55</v>
      </c>
    </row>
    <row r="2" spans="1:24" s="1" customFormat="1" ht="31.5" customHeight="1">
      <c r="A2" s="102" t="s">
        <v>56</v>
      </c>
      <c r="B2" s="111" t="s">
        <v>47</v>
      </c>
      <c r="C2" s="106" t="s">
        <v>0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8"/>
      <c r="U2" s="12" t="s">
        <v>53</v>
      </c>
      <c r="V2" s="112"/>
      <c r="W2" s="112"/>
      <c r="X2" s="112"/>
    </row>
    <row r="3" spans="1:24" s="1" customFormat="1" ht="19.5" customHeight="1">
      <c r="A3" s="102"/>
      <c r="B3" s="111"/>
      <c r="C3" s="91" t="s">
        <v>10</v>
      </c>
      <c r="D3" s="91"/>
      <c r="E3" s="91"/>
      <c r="F3" s="91" t="s">
        <v>9</v>
      </c>
      <c r="G3" s="91"/>
      <c r="H3" s="91"/>
      <c r="I3" s="102" t="s">
        <v>11</v>
      </c>
      <c r="J3" s="102"/>
      <c r="K3" s="102"/>
      <c r="L3" s="102" t="s">
        <v>49</v>
      </c>
      <c r="M3" s="102"/>
      <c r="N3" s="102"/>
      <c r="O3" s="102" t="s">
        <v>50</v>
      </c>
      <c r="P3" s="102"/>
      <c r="Q3" s="102" t="s">
        <v>51</v>
      </c>
      <c r="R3" s="102"/>
      <c r="S3" s="102" t="s">
        <v>52</v>
      </c>
      <c r="T3" s="102"/>
      <c r="U3" s="11"/>
      <c r="V3" s="103" t="s">
        <v>57</v>
      </c>
      <c r="W3" s="104"/>
      <c r="X3" s="105"/>
    </row>
    <row r="4" spans="1:24" s="1" customFormat="1" ht="27.75" customHeight="1">
      <c r="A4" s="102"/>
      <c r="B4" s="111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2021-01-31T09:46:12Z</dcterms:modified>
</cp:coreProperties>
</file>