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580" yWindow="4695" windowWidth="15120" windowHeight="8010" activeTab="1"/>
  </bookViews>
  <sheets>
    <sheet name="1" sheetId="1" r:id="rId1"/>
    <sheet name="2" sheetId="2" r:id="rId2"/>
    <sheet name="3" sheetId="3" r:id="rId3"/>
    <sheet name="4" sheetId="6" r:id="rId4"/>
    <sheet name="5" sheetId="7" r:id="rId5"/>
    <sheet name="6" sheetId="8" r:id="rId6"/>
    <sheet name="Всего" sheetId="4" r:id="rId7"/>
    <sheet name="Лист1" sheetId="5" r:id="rId8"/>
  </sheets>
  <definedNames>
    <definedName name="_xlnm.Print_Area" localSheetId="0">'1'!$A$1:$Q$26</definedName>
    <definedName name="_xlnm.Print_Area" localSheetId="1">'2'!$A$1:$M$35</definedName>
    <definedName name="_xlnm.Print_Area" localSheetId="2">'3'!$A$1:$N$21</definedName>
    <definedName name="_xlnm.Print_Area" localSheetId="3">'4'!$A$1:$M$9</definedName>
    <definedName name="_xlnm.Print_Area" localSheetId="4">'5'!$A$1:$Q$33</definedName>
    <definedName name="_xlnm.Print_Area" localSheetId="5">'6'!$A$1:$V$7</definedName>
  </definedNames>
  <calcPr calcId="125725"/>
</workbook>
</file>

<file path=xl/calcChain.xml><?xml version="1.0" encoding="utf-8"?>
<calcChain xmlns="http://schemas.openxmlformats.org/spreadsheetml/2006/main">
  <c r="L10" i="3"/>
  <c r="L14"/>
  <c r="L16"/>
  <c r="L18"/>
  <c r="L21"/>
  <c r="H30" i="2"/>
  <c r="H35"/>
  <c r="F35"/>
  <c r="C16"/>
  <c r="D26"/>
  <c r="E26"/>
  <c r="C26"/>
  <c r="C11"/>
  <c r="C9"/>
  <c r="E9"/>
  <c r="C8"/>
  <c r="C16" i="1"/>
  <c r="E5" l="1"/>
  <c r="E11" i="4"/>
  <c r="Z9"/>
  <c r="C17" i="7"/>
  <c r="C33" s="1"/>
  <c r="D5"/>
  <c r="E5"/>
  <c r="F5"/>
  <c r="G5"/>
  <c r="H5"/>
  <c r="I5"/>
  <c r="J5"/>
  <c r="K5"/>
  <c r="L5"/>
  <c r="M5"/>
  <c r="N5"/>
  <c r="O5"/>
  <c r="P5"/>
  <c r="Q5"/>
  <c r="C5"/>
  <c r="D16" i="3" l="1"/>
  <c r="E16"/>
  <c r="F16"/>
  <c r="G16"/>
  <c r="H16"/>
  <c r="I16"/>
  <c r="J16"/>
  <c r="K16"/>
  <c r="M16"/>
  <c r="N16"/>
  <c r="C16"/>
  <c r="D14" l="1"/>
  <c r="E14"/>
  <c r="F14"/>
  <c r="G14"/>
  <c r="H14"/>
  <c r="I14"/>
  <c r="J14"/>
  <c r="K14"/>
  <c r="M14"/>
  <c r="N14"/>
  <c r="C14"/>
  <c r="D18"/>
  <c r="E18"/>
  <c r="F18"/>
  <c r="G18"/>
  <c r="H18"/>
  <c r="I18"/>
  <c r="J18"/>
  <c r="K18"/>
  <c r="M18"/>
  <c r="N18"/>
  <c r="C18"/>
  <c r="D10"/>
  <c r="E10"/>
  <c r="F10"/>
  <c r="G10"/>
  <c r="G21" s="1"/>
  <c r="H10"/>
  <c r="I10"/>
  <c r="J10"/>
  <c r="K10"/>
  <c r="K21" s="1"/>
  <c r="M10"/>
  <c r="N10"/>
  <c r="C10"/>
  <c r="K5" i="1"/>
  <c r="H5"/>
  <c r="C19"/>
  <c r="E19"/>
  <c r="D21" i="3" l="1"/>
  <c r="M21"/>
  <c r="H21"/>
  <c r="N21"/>
  <c r="I21"/>
  <c r="J21"/>
  <c r="F21"/>
  <c r="E21"/>
  <c r="C21"/>
  <c r="C5" i="1"/>
  <c r="I5"/>
  <c r="F5"/>
  <c r="D24"/>
  <c r="E24"/>
  <c r="F24"/>
  <c r="G24"/>
  <c r="H24"/>
  <c r="I24"/>
  <c r="J24"/>
  <c r="K24"/>
  <c r="L24"/>
  <c r="M24"/>
  <c r="N24"/>
  <c r="O24"/>
  <c r="P24"/>
  <c r="Q24"/>
  <c r="C24"/>
  <c r="C14"/>
  <c r="H33" i="7" l="1"/>
  <c r="K33"/>
  <c r="N33"/>
  <c r="Q33"/>
  <c r="U9" i="4" s="1"/>
  <c r="R10"/>
  <c r="F10"/>
  <c r="G10"/>
  <c r="H10"/>
  <c r="I10"/>
  <c r="J10"/>
  <c r="K10"/>
  <c r="L10"/>
  <c r="M10"/>
  <c r="N10"/>
  <c r="O10"/>
  <c r="P10"/>
  <c r="Q10"/>
  <c r="S10"/>
  <c r="T10"/>
  <c r="U10"/>
  <c r="C10"/>
  <c r="D10"/>
  <c r="Y10" s="1"/>
  <c r="E10"/>
  <c r="B10"/>
  <c r="D7" i="8"/>
  <c r="E7"/>
  <c r="F7"/>
  <c r="G7"/>
  <c r="H7"/>
  <c r="I7"/>
  <c r="J7"/>
  <c r="K7"/>
  <c r="L7"/>
  <c r="M7"/>
  <c r="N7"/>
  <c r="O7"/>
  <c r="P7"/>
  <c r="Q7"/>
  <c r="R7"/>
  <c r="S7"/>
  <c r="T7"/>
  <c r="U7"/>
  <c r="V7"/>
  <c r="Q9" i="4"/>
  <c r="M9"/>
  <c r="I9"/>
  <c r="T8"/>
  <c r="R8"/>
  <c r="P8"/>
  <c r="N8"/>
  <c r="L8"/>
  <c r="J8"/>
  <c r="H8"/>
  <c r="F8"/>
  <c r="D8"/>
  <c r="C8"/>
  <c r="D9" i="6"/>
  <c r="E9"/>
  <c r="F9"/>
  <c r="G9"/>
  <c r="H9"/>
  <c r="I9"/>
  <c r="J9"/>
  <c r="K9"/>
  <c r="L9"/>
  <c r="M9"/>
  <c r="C9"/>
  <c r="B8" i="4" s="1"/>
  <c r="D7" i="6"/>
  <c r="E7"/>
  <c r="G7"/>
  <c r="I7"/>
  <c r="K7"/>
  <c r="M7"/>
  <c r="D7" i="2"/>
  <c r="E7"/>
  <c r="F7"/>
  <c r="G7"/>
  <c r="H7"/>
  <c r="I7"/>
  <c r="J7"/>
  <c r="K7"/>
  <c r="L7"/>
  <c r="M7"/>
  <c r="C7"/>
  <c r="M30"/>
  <c r="L30"/>
  <c r="K30"/>
  <c r="J30"/>
  <c r="I30"/>
  <c r="G30"/>
  <c r="F30"/>
  <c r="E30"/>
  <c r="D30"/>
  <c r="M26"/>
  <c r="L26"/>
  <c r="K26"/>
  <c r="J26"/>
  <c r="I26"/>
  <c r="H26"/>
  <c r="G26"/>
  <c r="F26"/>
  <c r="D22"/>
  <c r="E22"/>
  <c r="F22"/>
  <c r="G22"/>
  <c r="H22"/>
  <c r="I22"/>
  <c r="J22"/>
  <c r="K22"/>
  <c r="L22"/>
  <c r="M22"/>
  <c r="D19"/>
  <c r="E19"/>
  <c r="F19"/>
  <c r="G19"/>
  <c r="H19"/>
  <c r="I19"/>
  <c r="J19"/>
  <c r="K19"/>
  <c r="L19"/>
  <c r="M19"/>
  <c r="D13"/>
  <c r="E13"/>
  <c r="F13"/>
  <c r="G13"/>
  <c r="H13"/>
  <c r="I13"/>
  <c r="J13"/>
  <c r="K13"/>
  <c r="L13"/>
  <c r="M13"/>
  <c r="D9"/>
  <c r="D35" s="1"/>
  <c r="E35"/>
  <c r="F9"/>
  <c r="G9"/>
  <c r="G35" s="1"/>
  <c r="H9"/>
  <c r="I9"/>
  <c r="I35" s="1"/>
  <c r="J9"/>
  <c r="J35" s="1"/>
  <c r="K9"/>
  <c r="K35" s="1"/>
  <c r="L9"/>
  <c r="L35" s="1"/>
  <c r="M9"/>
  <c r="M35" s="1"/>
  <c r="D5"/>
  <c r="E5"/>
  <c r="F5"/>
  <c r="G5"/>
  <c r="H5"/>
  <c r="I5"/>
  <c r="J5"/>
  <c r="K5"/>
  <c r="L5"/>
  <c r="M5"/>
  <c r="C5"/>
  <c r="Z6" i="4"/>
  <c r="Z8"/>
  <c r="W10"/>
  <c r="X10"/>
  <c r="Z10"/>
  <c r="Z5"/>
  <c r="C30" i="2"/>
  <c r="C22"/>
  <c r="D17" i="7"/>
  <c r="D33" s="1"/>
  <c r="O5" i="1"/>
  <c r="L5"/>
  <c r="M33" i="7" l="1"/>
  <c r="P9" i="4" s="1"/>
  <c r="D9"/>
  <c r="C19" i="2"/>
  <c r="C13"/>
  <c r="D19" i="1"/>
  <c r="F19"/>
  <c r="G19"/>
  <c r="H19"/>
  <c r="I19"/>
  <c r="J19"/>
  <c r="K19"/>
  <c r="L19"/>
  <c r="M19"/>
  <c r="N19"/>
  <c r="O19"/>
  <c r="P19"/>
  <c r="Q19"/>
  <c r="D13"/>
  <c r="E13"/>
  <c r="F13"/>
  <c r="G13"/>
  <c r="H13"/>
  <c r="I13"/>
  <c r="J13"/>
  <c r="K13"/>
  <c r="L13"/>
  <c r="L26" s="1"/>
  <c r="N5" i="4" s="1"/>
  <c r="M13" i="1"/>
  <c r="N13"/>
  <c r="O13"/>
  <c r="P13"/>
  <c r="Q13"/>
  <c r="C13"/>
  <c r="C26" s="1"/>
  <c r="D5"/>
  <c r="D26" s="1"/>
  <c r="C5" i="4" s="1"/>
  <c r="G5" i="1"/>
  <c r="J5"/>
  <c r="M5"/>
  <c r="N5"/>
  <c r="P5"/>
  <c r="Q5"/>
  <c r="C7" i="8"/>
  <c r="P17" i="7"/>
  <c r="P33" s="1"/>
  <c r="T9" i="4" s="1"/>
  <c r="O17" i="7"/>
  <c r="O33" s="1"/>
  <c r="R9" i="4" s="1"/>
  <c r="M17" i="7"/>
  <c r="L17"/>
  <c r="L33" s="1"/>
  <c r="N9" i="4" s="1"/>
  <c r="C35" i="2" l="1"/>
  <c r="B5" i="4"/>
  <c r="M26" i="1"/>
  <c r="O5" i="4" s="1"/>
  <c r="I26" i="1"/>
  <c r="J5" i="4" s="1"/>
  <c r="N26" i="1"/>
  <c r="P5" i="4" s="1"/>
  <c r="F26" i="1"/>
  <c r="F5" i="4" s="1"/>
  <c r="P26" i="1"/>
  <c r="S5" i="4" s="1"/>
  <c r="O26" i="1"/>
  <c r="R5" i="4" s="1"/>
  <c r="K26" i="1"/>
  <c r="L5" i="4" s="1"/>
  <c r="G26" i="1"/>
  <c r="G5" i="4" s="1"/>
  <c r="H26" i="1"/>
  <c r="H5" i="4" s="1"/>
  <c r="J26" i="1"/>
  <c r="K5" i="4" s="1"/>
  <c r="Q26" i="1"/>
  <c r="T5" i="4" s="1"/>
  <c r="E26" i="1"/>
  <c r="D5" i="4" s="1"/>
  <c r="V10"/>
  <c r="X9"/>
  <c r="W5" l="1"/>
  <c r="Y5"/>
  <c r="X5"/>
  <c r="V5"/>
  <c r="U11"/>
  <c r="B9"/>
  <c r="E17" i="7"/>
  <c r="E33" s="1"/>
  <c r="F17"/>
  <c r="F33" s="1"/>
  <c r="G17"/>
  <c r="G33" s="1"/>
  <c r="I17"/>
  <c r="I33" s="1"/>
  <c r="J9" i="4" s="1"/>
  <c r="V9" s="1"/>
  <c r="J17" i="7"/>
  <c r="J33" s="1"/>
  <c r="L9" i="4" s="1"/>
  <c r="E9" l="1"/>
  <c r="H9"/>
  <c r="F9"/>
  <c r="W9" s="1"/>
  <c r="P7"/>
  <c r="Y9" l="1"/>
  <c r="X8"/>
  <c r="Y8" l="1"/>
  <c r="W8"/>
  <c r="V8"/>
  <c r="J6" l="1"/>
  <c r="R6"/>
  <c r="U6" i="5" l="1"/>
  <c r="U5"/>
  <c r="X6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S11" i="4" l="1"/>
  <c r="O11"/>
  <c r="U8" i="5"/>
  <c r="K11" i="4"/>
  <c r="G11"/>
  <c r="V8" i="5"/>
  <c r="X8"/>
  <c r="B8"/>
  <c r="W8"/>
  <c r="T7" i="4"/>
  <c r="L7"/>
  <c r="F6"/>
  <c r="T6" l="1"/>
  <c r="C7"/>
  <c r="X7" s="1"/>
  <c r="D7"/>
  <c r="P6"/>
  <c r="Q7"/>
  <c r="Z7" s="1"/>
  <c r="L6"/>
  <c r="H7"/>
  <c r="N6"/>
  <c r="F7"/>
  <c r="F11" s="1"/>
  <c r="J7"/>
  <c r="B7"/>
  <c r="D6"/>
  <c r="C6"/>
  <c r="X6" s="1"/>
  <c r="H6"/>
  <c r="B6"/>
  <c r="N7"/>
  <c r="R7"/>
  <c r="R11" s="1"/>
  <c r="V6" l="1"/>
  <c r="W7"/>
  <c r="Y7"/>
  <c r="Y6"/>
  <c r="W6"/>
  <c r="L11"/>
  <c r="V7"/>
  <c r="C11"/>
  <c r="X11" s="1"/>
  <c r="N11"/>
  <c r="T11"/>
  <c r="R12" s="1"/>
  <c r="J11"/>
  <c r="Q11"/>
  <c r="Z11" s="1"/>
  <c r="P11"/>
  <c r="D11"/>
  <c r="B11"/>
  <c r="H11"/>
  <c r="F12" s="1"/>
  <c r="V11" l="1"/>
  <c r="B12"/>
  <c r="J12"/>
  <c r="N12"/>
  <c r="Y11"/>
  <c r="W11"/>
  <c r="W12" l="1"/>
</calcChain>
</file>

<file path=xl/sharedStrings.xml><?xml version="1.0" encoding="utf-8"?>
<sst xmlns="http://schemas.openxmlformats.org/spreadsheetml/2006/main" count="363" uniqueCount="160">
  <si>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</si>
  <si>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</si>
  <si>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</si>
  <si>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</si>
  <si>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</si>
  <si>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</si>
  <si>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</si>
  <si>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</si>
  <si>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</si>
  <si>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</si>
  <si>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</si>
  <si>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</si>
  <si>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</si>
  <si>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</si>
  <si>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</si>
  <si>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</si>
  <si>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</si>
  <si>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0315</t>
  </si>
  <si>
    <t>0317</t>
  </si>
  <si>
    <t>0318</t>
  </si>
  <si>
    <t>0316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</si>
  <si>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</si>
  <si>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</si>
  <si>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</si>
  <si>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</si>
  <si>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</si>
  <si>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</si>
  <si>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</si>
  <si>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</si>
  <si>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</si>
  <si>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</si>
  <si>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</si>
  <si>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</si>
  <si>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</si>
  <si>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</si>
  <si>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</si>
  <si>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</si>
  <si>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</si>
  <si>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>12.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</si>
  <si>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</si>
  <si>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</si>
  <si>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</si>
  <si>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</si>
  <si>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</si>
  <si>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</si>
  <si>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0067</t>
  </si>
  <si>
    <t>7067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</si>
  <si>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</si>
  <si>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</si>
  <si>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</si>
  <si>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</si>
  <si>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</si>
  <si>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</si>
  <si>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</si>
  <si>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</si>
  <si>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</si>
  <si>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</si>
  <si>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</si>
  <si>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</si>
  <si>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</si>
  <si>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</si>
  <si>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</si>
  <si>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</si>
  <si>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>0309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</si>
  <si>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</si>
  <si>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</si>
  <si>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</si>
  <si>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</si>
  <si>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Всего по муниципальной программе Устойчивое развитие МО Большеврудское сельское поселение Волосовского муниципального района Ленинградской области"</t>
  </si>
  <si>
    <t>S4310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</si>
  <si>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</si>
  <si>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</si>
  <si>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</si>
  <si>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</si>
  <si>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>ФБ</t>
  </si>
  <si>
    <t>217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</si>
  <si>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</si>
  <si>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>2021 год</t>
  </si>
  <si>
    <t>2022 год</t>
  </si>
  <si>
    <t xml:space="preserve">Благоустройство дворовых территорий </t>
  </si>
  <si>
    <t>Благоустройство общественных пространств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</si>
  <si>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</si>
  <si>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</si>
  <si>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2023 год</t>
  </si>
  <si>
    <t>2024 год</t>
  </si>
  <si>
    <t>Поддержка субъектов малого и среднего предпринимательства</t>
  </si>
  <si>
    <t>1.1. Информационная, консультационная поддержка субъектов малого и среднего предпринимательства</t>
  </si>
  <si>
    <t>Перечень мероприятий Подпрограммы 6
«Развитие малого, среднего предпринимательства и потребительского рынка Большеврудского сельского поселения»</t>
  </si>
  <si>
    <t>Мероприятия по созданию мест (площадок) накопления твердых коммунальных отходов</t>
  </si>
  <si>
    <t>2023год</t>
  </si>
  <si>
    <t xml:space="preserve">1.1. Текущий ремонт участка дороги местного значения в д.Молосковицы по ул.Пионерской Волосовского района Ленинградской области; </t>
  </si>
  <si>
    <t xml:space="preserve">1.2. Текущий ремонт участка дороги местного значения в п.Вруда по ул.Лесной Волосовского района Ленинградской области; </t>
  </si>
  <si>
    <t>2.1.  Содержанию дорог общего пользования муниципального значения и сооружений на них в зимний период</t>
  </si>
  <si>
    <t>2.2.  Содержанию дорог общего пользования муниципального значения и сооружений на них в летний период</t>
  </si>
  <si>
    <t>2.3.  Содержанию дорог общего пользования муниципального значения и сооружений на них в чистоте</t>
  </si>
  <si>
    <t>2.4. Мероприятия по обеспечению безопасности дорожного движения</t>
  </si>
  <si>
    <t xml:space="preserve">1.3. Текущий ремонт участка дороги местного значения в Большеврудском СП Волосовского района Ленинградской области; </t>
  </si>
  <si>
    <t>1.1. Благоустройство дворовой территории МКД № 1,2,3,7 в пос. Курск</t>
  </si>
  <si>
    <t>1.2. Благоустройство дворовой территории между домами №№ 1,2,4,9,10 в дер. Б.Вруда, 2 832кв м</t>
  </si>
  <si>
    <t>1.3. Благоустройство дворовой территории между домами №№ 3,5;в дер. Б.Вруда</t>
  </si>
  <si>
    <t>1.4. Благоустройство дворовой территории между домами №№ 6,7 в дер. Б.Вруда</t>
  </si>
  <si>
    <t>1.5. Благоустройство дворовой территории дер. Б.Вруда д. № 8</t>
  </si>
  <si>
    <t>1.6. Благоустройство дворовой территории дер. Б.Вруда д.№11</t>
  </si>
  <si>
    <t>1.7. Благоустройство дворовой территории дер. Б.Вруда д.№ 12</t>
  </si>
  <si>
    <t>1.8. Благоустройство дворовой территории д. Б.Вруда д.№ 12А</t>
  </si>
  <si>
    <t>2.1. Благоустройство общественной территории по ул.Спортивная, д.5 в д.Большая Вруда Волосовского района Ленинградской области (II этап) "Скейт-площадка"</t>
  </si>
  <si>
    <t>2.2. Благоустройство и озеленение дер. Б.Вруда (возле администрации, Почта России)</t>
  </si>
  <si>
    <t>Всего 2020-2024 годы</t>
  </si>
  <si>
    <t>2020-2024 год</t>
  </si>
  <si>
    <t xml:space="preserve">1.1. Взносы на капитальный ремонт общедомового имущества </t>
  </si>
  <si>
    <t>2.1. Мероприятия по по владению, пользованию и распоряжению имуществом</t>
  </si>
  <si>
    <t>3.2. Реконструкция канализационных очистных сооружений в п. Каложицы</t>
  </si>
  <si>
    <t>4.1. Организация и содержание уличного освещения</t>
  </si>
  <si>
    <t xml:space="preserve">9.1. Борьба с борщевиком Сосновского </t>
  </si>
  <si>
    <t>9.2. Оценка эффективности проведенных химических мероприятий после каждой обработки</t>
  </si>
  <si>
    <t>10.1. Текущий ремонт проезда от д.7 до д.6 в д.Большая Вруда Волосовского района Ленинградской области</t>
  </si>
  <si>
    <t>10.2. Устройство асфальтированной пешеходной дорожки от д.4 до д.3 в д.Большая Вруда Волосовского района Ленинградской области</t>
  </si>
  <si>
    <t>10.3. Устройство асфальтированной пешеходной дорожки от д.11 до ул.Солнечная в д.Большая Вруда Волосовского района Ленинградской области</t>
  </si>
  <si>
    <t>11.1.Установка детской игровой площадки в д.Тресковицы, д.Руссковицы Волосовского района Ленинградской области</t>
  </si>
  <si>
    <t>11.2. Устройство уличного освещения в д. Малая Вруда Волосовского района Ленинградской области</t>
  </si>
  <si>
    <t>12.1.Наземная контейнерная площадка - 19 шт.: д.Овинцево, д.Ямки, п.Сяглицы, д.Тресковицы, д.Княжево, п.Вруда 2шт, п.Штурмангоф, д.Коноховицы, д.Плещевицы, д.Смердовицы 2шт, д.Курск, д.Ущевицы 2шт, п.Каложицы, д.Ястребино, п.Беседа 2шт</t>
  </si>
  <si>
    <t>12.2.Наземная контейнерная площадка - 6 шт.: д.Большая Вруда 2шт, д.Овинцево 2шт, д.Летошицы 2шт</t>
  </si>
  <si>
    <t>12.3.Наземная контейнерная площадка - 3 шт.: д.Большая Вруда 3шт</t>
  </si>
  <si>
    <t>1.1. Наружное газоснабжение пос. Беседа Волосовского района Ленинградской области</t>
  </si>
  <si>
    <t>1.2. Наружное газоснабжение пос. Беседа Волосовского района Ленинградской области(строительный контроль)</t>
  </si>
  <si>
    <t>2020год</t>
  </si>
  <si>
    <t>2.1. Текущий ремонт пожарного резервуара в д.Лопец</t>
  </si>
  <si>
    <t>1.1. Обеспечение работоспособности системы оповещения граждан в д.Большая Вруда</t>
  </si>
  <si>
    <t>1.4. Текущий ремонт участка дороги  общего пользования местного  значения в д.Ястребино, Волосовского района Ленинградской области</t>
  </si>
  <si>
    <t>1.5. Текущий ремонт участка дороги  общего пользования местного  значения в д.Лелино, Волосовского района Ленинградской области</t>
  </si>
  <si>
    <t>1.6. Текущий ремонт участка дороги  общего пользования местного  значения в д.Загорицы Волосовского района Ленинградской области</t>
  </si>
  <si>
    <t>1.7 Текущий ремонт участка дороги  общего пользования местного  значения в д.Смердовицы, ул.Восточная Волосовского района Ленинградской области</t>
  </si>
  <si>
    <t>4.1. Ремонт автомобильной дороги местного значения в пос. Молосковицы по ул. Придорожная</t>
  </si>
  <si>
    <t>4.2. Ремонт грунтовой дороги общего пользования местного значения в пос. Каложицы по ул. Роща</t>
  </si>
  <si>
    <t>4.3. Текущий ремонт участка автомобильной дороги в дер. Новые Смолеговицы</t>
  </si>
  <si>
    <t>4.4. Текущий ремонт участка дороги в пос. Сяглицы</t>
  </si>
  <si>
    <t xml:space="preserve">3.1. Строительство канализационных очистных сооружений, дер. Большая Вруда
</t>
  </si>
  <si>
    <t>3.3. Строительство канализационной насосной станции (КНС) в пос. Курск Волосовского района Ленинградской области, в том числе проектно-изыскательские работы</t>
  </si>
  <si>
    <t>Перечень мероприятий Подпрограммы 3
«Комплексное развитие территории  Большеврудского сельского поселения»</t>
  </si>
  <si>
    <t xml:space="preserve">Газификация населенных  пунктов муниципального образования </t>
  </si>
  <si>
    <t>Развитие сети спортивных сооружений</t>
  </si>
  <si>
    <t>1.3. Газоснабжение жилой застройки д.Смердовицы Волосовского района Ленинградской области</t>
  </si>
  <si>
    <t>2.1. Строительство дома культуры на 150 мест в пос. Курск Волосовского муниципального района</t>
  </si>
  <si>
    <t xml:space="preserve">Проектирование, строительство и реконструкция объектов культуры </t>
  </si>
  <si>
    <t>Развитие общественной инфраструктуры муниципального значения</t>
  </si>
  <si>
    <t>4.1. Строительство универсальной спортивной площадки в п.Беседа Волосовского района Ленинградской области</t>
  </si>
  <si>
    <t>3.1. Ремонт проездов к дворовым территорияммногоквартирных домов в п.Беседа</t>
  </si>
  <si>
    <t xml:space="preserve">1.9. Благоустройство дворовой территории между МКД № 2 и 3 п. Беседа </t>
  </si>
  <si>
    <t xml:space="preserve">1.10. Благоустройство дворовой возле МКД № 5 п. Беседа </t>
  </si>
  <si>
    <t>1.11. Благоустройство дворовой территории от МКД № 3 до ул. Беседской п. Беседа</t>
  </si>
  <si>
    <t xml:space="preserve">2.8. Благоустройство общественной территории в пос. Курск </t>
  </si>
  <si>
    <t xml:space="preserve">2.7. Благоустройство общественной территории п. Беседа (на месте демонтированного дома культуры) </t>
  </si>
  <si>
    <t xml:space="preserve">2.6. Благоустройство общественной территории возле ФАП п. Каложицы </t>
  </si>
  <si>
    <t xml:space="preserve">2.5. Благоустройство общественной территории возле дома культуры в дер. Большая Вруда </t>
  </si>
  <si>
    <t xml:space="preserve">2.4. Благоустройство общественной территории возле здания администрации в деревне Большая Вруда </t>
  </si>
  <si>
    <t xml:space="preserve">2.3. Благоустройство общественной территории возле здания администрации в деревне Большая Вруда </t>
  </si>
  <si>
    <t>Мероприятия по управлению муниципальным имуществом</t>
  </si>
  <si>
    <t>5.1.Мероприятия по оформлению прав собственности на автомобильные дороги и земельные участки под ними</t>
  </si>
  <si>
    <t>11.3.Установка детской игровой площадки в п.Беседа, п.Вруда Волосовского района Ленинградской области</t>
  </si>
  <si>
    <t>12.4. Создание мест(площадок) накопления твердых коммунальных отходов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</si>
</sst>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.000_р_._-;\-* #,##0.0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5">
    <xf numFmtId="0" fontId="0" fillId="0" borderId="0" xfId="0"/>
    <xf numFmtId="0" fontId="4" fillId="0" borderId="0" xfId="0" applyFont="1"/>
    <xf numFmtId="165" fontId="3" fillId="0" borderId="1" xfId="1" applyNumberFormat="1" applyFont="1" applyFill="1" applyBorder="1" applyAlignment="1">
      <alignment horizontal="right" vertical="top" wrapText="1"/>
    </xf>
    <xf numFmtId="165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6" fillId="0" borderId="0" xfId="0" applyFont="1"/>
    <xf numFmtId="0" fontId="0" fillId="0" borderId="1" xfId="0" applyBorder="1" applyAlignment="1">
      <alignment horizontal="center"/>
    </xf>
    <xf numFmtId="165" fontId="0" fillId="0" borderId="1" xfId="1" applyNumberFormat="1" applyFont="1" applyBorder="1"/>
    <xf numFmtId="0" fontId="6" fillId="0" borderId="1" xfId="0" applyFont="1" applyBorder="1"/>
    <xf numFmtId="165" fontId="6" fillId="0" borderId="1" xfId="0" applyNumberFormat="1" applyFont="1" applyBorder="1"/>
    <xf numFmtId="165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5" fontId="0" fillId="0" borderId="1" xfId="1" applyNumberFormat="1" applyFont="1" applyFill="1" applyBorder="1"/>
    <xf numFmtId="165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/>
    <xf numFmtId="165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49" fontId="4" fillId="0" borderId="0" xfId="0" applyNumberFormat="1" applyFont="1" applyFill="1" applyAlignment="1">
      <alignment horizontal="right"/>
    </xf>
    <xf numFmtId="167" fontId="2" fillId="0" borderId="1" xfId="1" applyNumberFormat="1" applyFont="1" applyFill="1" applyBorder="1" applyAlignment="1">
      <alignment horizontal="right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/>
    <xf numFmtId="164" fontId="2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0" fontId="2" fillId="0" borderId="1" xfId="0" applyFont="1" applyFill="1" applyBorder="1" applyAlignment="1">
      <alignment horizontal="center" wrapText="1"/>
    </xf>
    <xf numFmtId="0" fontId="11" fillId="0" borderId="0" xfId="0" applyFont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wrapText="1"/>
    </xf>
    <xf numFmtId="165" fontId="3" fillId="0" borderId="6" xfId="1" applyNumberFormat="1" applyFont="1" applyFill="1" applyBorder="1" applyAlignment="1">
      <alignment horizontal="right" vertical="top" wrapText="1"/>
    </xf>
    <xf numFmtId="165" fontId="2" fillId="0" borderId="6" xfId="1" applyNumberFormat="1" applyFont="1" applyFill="1" applyBorder="1" applyAlignment="1">
      <alignment horizontal="right" vertical="top" wrapText="1"/>
    </xf>
    <xf numFmtId="0" fontId="9" fillId="0" borderId="1" xfId="0" applyFont="1" applyFill="1" applyBorder="1"/>
    <xf numFmtId="0" fontId="4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/>
    </xf>
    <xf numFmtId="43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166" fontId="0" fillId="0" borderId="6" xfId="0" applyNumberFormat="1" applyFill="1" applyBorder="1" applyAlignment="1">
      <alignment horizontal="center"/>
    </xf>
    <xf numFmtId="166" fontId="0" fillId="0" borderId="7" xfId="0" applyNumberFormat="1" applyFill="1" applyBorder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zoomScale="90" zoomScaleNormal="90" workbookViewId="0">
      <selection activeCell="I26" sqref="I26:K26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2.7109375" style="4" customWidth="1"/>
    <col min="4" max="4" width="11" style="4" customWidth="1"/>
    <col min="5" max="5" width="13.5703125" style="4" customWidth="1"/>
    <col min="6" max="7" width="11" style="4" customWidth="1"/>
    <col min="8" max="8" width="11.42578125" style="4" customWidth="1"/>
    <col min="9" max="10" width="11" style="4" customWidth="1"/>
    <col min="11" max="11" width="10.7109375" style="4" customWidth="1"/>
    <col min="12" max="13" width="11" style="37" customWidth="1"/>
    <col min="14" max="17" width="11" style="4" customWidth="1"/>
    <col min="18" max="18" width="6.28515625" style="37" customWidth="1"/>
    <col min="19" max="16384" width="9.140625" style="4"/>
  </cols>
  <sheetData>
    <row r="1" spans="1:18" ht="60" customHeight="1">
      <c r="A1" s="88" t="s">
        <v>67</v>
      </c>
      <c r="B1" s="88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</row>
    <row r="2" spans="1:18" ht="15.75" customHeight="1">
      <c r="A2" s="93" t="s">
        <v>15</v>
      </c>
      <c r="B2" s="94" t="s">
        <v>14</v>
      </c>
      <c r="C2" s="86" t="s">
        <v>0</v>
      </c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</row>
    <row r="3" spans="1:18" ht="15.75">
      <c r="A3" s="93"/>
      <c r="B3" s="94"/>
      <c r="C3" s="93" t="s">
        <v>53</v>
      </c>
      <c r="D3" s="93"/>
      <c r="E3" s="93"/>
      <c r="F3" s="93" t="s">
        <v>77</v>
      </c>
      <c r="G3" s="93"/>
      <c r="H3" s="93"/>
      <c r="I3" s="93" t="s">
        <v>78</v>
      </c>
      <c r="J3" s="93"/>
      <c r="K3" s="93"/>
      <c r="L3" s="93" t="s">
        <v>89</v>
      </c>
      <c r="M3" s="93"/>
      <c r="N3" s="93"/>
      <c r="O3" s="93" t="s">
        <v>84</v>
      </c>
      <c r="P3" s="93"/>
      <c r="Q3" s="93"/>
    </row>
    <row r="4" spans="1:18" ht="15.75">
      <c r="A4" s="93"/>
      <c r="B4" s="94"/>
      <c r="C4" s="84" t="s">
        <v>12</v>
      </c>
      <c r="D4" s="84" t="s">
        <v>16</v>
      </c>
      <c r="E4" s="84" t="s">
        <v>13</v>
      </c>
      <c r="F4" s="79" t="s">
        <v>12</v>
      </c>
      <c r="G4" s="79" t="s">
        <v>16</v>
      </c>
      <c r="H4" s="79" t="s">
        <v>13</v>
      </c>
      <c r="I4" s="79" t="s">
        <v>12</v>
      </c>
      <c r="J4" s="79" t="s">
        <v>16</v>
      </c>
      <c r="K4" s="79" t="s">
        <v>13</v>
      </c>
      <c r="L4" s="79" t="s">
        <v>12</v>
      </c>
      <c r="M4" s="79" t="s">
        <v>16</v>
      </c>
      <c r="N4" s="79" t="s">
        <v>13</v>
      </c>
      <c r="O4" s="79" t="s">
        <v>12</v>
      </c>
      <c r="P4" s="79" t="s">
        <v>16</v>
      </c>
      <c r="Q4" s="79" t="s">
        <v>13</v>
      </c>
    </row>
    <row r="5" spans="1:18" ht="113.25" customHeight="1">
      <c r="A5" s="77" t="s">
        <v>1</v>
      </c>
      <c r="B5" s="15" t="s">
        <v>2</v>
      </c>
      <c r="C5" s="39">
        <f>1100+351.3+763.9-0.7</f>
        <v>2214.5</v>
      </c>
      <c r="D5" s="39">
        <f>SUM(D6:D7)</f>
        <v>0</v>
      </c>
      <c r="E5" s="39">
        <f>SUM(E6:E12)</f>
        <v>5574.9</v>
      </c>
      <c r="F5" s="2">
        <f>1300+351.3</f>
        <v>1651.3</v>
      </c>
      <c r="G5" s="2">
        <f>SUM(G6:G7)</f>
        <v>0</v>
      </c>
      <c r="H5" s="2">
        <f>SUM(H6:H12)</f>
        <v>1756.5</v>
      </c>
      <c r="I5" s="2">
        <f>1300+351.3</f>
        <v>1651.3</v>
      </c>
      <c r="J5" s="2">
        <f>SUM(J6:J7)</f>
        <v>0</v>
      </c>
      <c r="K5" s="2">
        <f>SUM(K6:K12)</f>
        <v>1756.5</v>
      </c>
      <c r="L5" s="2">
        <f>1300+1000</f>
        <v>2300</v>
      </c>
      <c r="M5" s="2">
        <f>SUM(M6:M7)</f>
        <v>0</v>
      </c>
      <c r="N5" s="2">
        <f>SUM(N6:N7)</f>
        <v>0</v>
      </c>
      <c r="O5" s="2">
        <f>1300+1000</f>
        <v>2300</v>
      </c>
      <c r="P5" s="2">
        <f>SUM(P6:P7)</f>
        <v>0</v>
      </c>
      <c r="Q5" s="2">
        <f>SUM(Q6:Q7)</f>
        <v>0</v>
      </c>
      <c r="R5" s="37" t="s">
        <v>17</v>
      </c>
    </row>
    <row r="6" spans="1:18" ht="65.25" customHeight="1">
      <c r="A6" s="78"/>
      <c r="B6" s="16" t="s">
        <v>90</v>
      </c>
      <c r="C6" s="38">
        <v>183.7</v>
      </c>
      <c r="D6" s="38"/>
      <c r="E6" s="38">
        <v>918.65318000000002</v>
      </c>
      <c r="F6" s="38"/>
      <c r="G6" s="3"/>
      <c r="H6" s="38"/>
      <c r="I6" s="38"/>
      <c r="J6" s="38"/>
      <c r="K6" s="38"/>
      <c r="L6" s="38"/>
      <c r="M6" s="3"/>
      <c r="N6" s="38"/>
      <c r="O6" s="3"/>
      <c r="P6" s="3"/>
      <c r="Q6" s="3"/>
    </row>
    <row r="7" spans="1:18" ht="65.25" customHeight="1">
      <c r="A7" s="78"/>
      <c r="B7" s="16" t="s">
        <v>91</v>
      </c>
      <c r="C7" s="38">
        <v>167.6</v>
      </c>
      <c r="D7" s="38"/>
      <c r="E7" s="38">
        <v>837.84681999999998</v>
      </c>
      <c r="F7" s="38"/>
      <c r="G7" s="3"/>
      <c r="H7" s="38"/>
      <c r="I7" s="38"/>
      <c r="J7" s="38"/>
      <c r="K7" s="38"/>
      <c r="L7" s="38"/>
      <c r="M7" s="3"/>
      <c r="N7" s="38"/>
      <c r="O7" s="3"/>
      <c r="P7" s="3"/>
      <c r="Q7" s="3"/>
    </row>
    <row r="8" spans="1:18" ht="65.25" customHeight="1">
      <c r="A8" s="78"/>
      <c r="B8" s="16" t="s">
        <v>96</v>
      </c>
      <c r="C8" s="3"/>
      <c r="D8" s="3"/>
      <c r="E8" s="3"/>
      <c r="F8" s="3">
        <v>351.3</v>
      </c>
      <c r="G8" s="3"/>
      <c r="H8" s="3">
        <v>1756.5</v>
      </c>
      <c r="I8" s="3">
        <v>351.3</v>
      </c>
      <c r="J8" s="38"/>
      <c r="K8" s="3">
        <v>1756.5</v>
      </c>
      <c r="L8" s="3">
        <v>1000</v>
      </c>
      <c r="M8" s="3"/>
      <c r="N8" s="38"/>
      <c r="O8" s="3">
        <v>1000</v>
      </c>
      <c r="P8" s="3"/>
      <c r="Q8" s="3"/>
    </row>
    <row r="9" spans="1:18" ht="65.25" customHeight="1">
      <c r="A9" s="78"/>
      <c r="B9" s="16" t="s">
        <v>128</v>
      </c>
      <c r="C9" s="3">
        <v>86.510999999999996</v>
      </c>
      <c r="D9" s="3"/>
      <c r="E9" s="38">
        <v>432.45366000000001</v>
      </c>
      <c r="F9" s="3"/>
      <c r="G9" s="3"/>
      <c r="H9" s="38"/>
      <c r="I9" s="38"/>
      <c r="J9" s="38"/>
      <c r="K9" s="38"/>
      <c r="L9" s="38"/>
      <c r="M9" s="3"/>
      <c r="N9" s="38"/>
      <c r="O9" s="3"/>
      <c r="P9" s="3"/>
      <c r="Q9" s="3"/>
    </row>
    <row r="10" spans="1:18" ht="65.25" customHeight="1">
      <c r="A10" s="78"/>
      <c r="B10" s="16" t="s">
        <v>129</v>
      </c>
      <c r="C10" s="3">
        <v>162.34399999999999</v>
      </c>
      <c r="D10" s="3"/>
      <c r="E10" s="38">
        <v>811.52443000000005</v>
      </c>
      <c r="F10" s="3"/>
      <c r="G10" s="3"/>
      <c r="H10" s="38"/>
      <c r="I10" s="38"/>
      <c r="J10" s="38"/>
      <c r="K10" s="38"/>
      <c r="L10" s="38"/>
      <c r="M10" s="3"/>
      <c r="N10" s="38"/>
      <c r="O10" s="3"/>
      <c r="P10" s="3"/>
      <c r="Q10" s="3"/>
    </row>
    <row r="11" spans="1:18" ht="65.25" customHeight="1">
      <c r="A11" s="78"/>
      <c r="B11" s="16" t="s">
        <v>130</v>
      </c>
      <c r="C11" s="3">
        <v>349.75099999999998</v>
      </c>
      <c r="D11" s="3"/>
      <c r="E11" s="38">
        <v>1748.3363899999999</v>
      </c>
      <c r="F11" s="3"/>
      <c r="G11" s="3"/>
      <c r="H11" s="38"/>
      <c r="I11" s="38"/>
      <c r="J11" s="38"/>
      <c r="K11" s="38"/>
      <c r="L11" s="38"/>
      <c r="M11" s="3"/>
      <c r="N11" s="38"/>
      <c r="O11" s="3"/>
      <c r="P11" s="3"/>
      <c r="Q11" s="3"/>
    </row>
    <row r="12" spans="1:18" ht="80.25" customHeight="1">
      <c r="A12" s="78"/>
      <c r="B12" s="16" t="s">
        <v>131</v>
      </c>
      <c r="C12" s="3">
        <v>165.256</v>
      </c>
      <c r="D12" s="3"/>
      <c r="E12" s="38">
        <v>826.08551999999997</v>
      </c>
      <c r="F12" s="3"/>
      <c r="G12" s="3"/>
      <c r="H12" s="38"/>
      <c r="I12" s="38"/>
      <c r="J12" s="38"/>
      <c r="K12" s="38"/>
      <c r="L12" s="38"/>
      <c r="M12" s="3"/>
      <c r="N12" s="38"/>
      <c r="O12" s="3"/>
      <c r="P12" s="3"/>
      <c r="Q12" s="3"/>
    </row>
    <row r="13" spans="1:18" ht="111" customHeight="1">
      <c r="A13" s="90" t="s">
        <v>3</v>
      </c>
      <c r="B13" s="15" t="s">
        <v>4</v>
      </c>
      <c r="C13" s="2">
        <f t="shared" ref="C13:Q13" si="0">SUM(C14:C17)</f>
        <v>3091.0650000000001</v>
      </c>
      <c r="D13" s="2">
        <f t="shared" si="0"/>
        <v>816</v>
      </c>
      <c r="E13" s="2">
        <f t="shared" si="0"/>
        <v>0</v>
      </c>
      <c r="F13" s="2">
        <f t="shared" si="0"/>
        <v>2966.6</v>
      </c>
      <c r="G13" s="2">
        <f t="shared" si="0"/>
        <v>847</v>
      </c>
      <c r="H13" s="2">
        <f t="shared" si="0"/>
        <v>0</v>
      </c>
      <c r="I13" s="2">
        <f t="shared" si="0"/>
        <v>2966.6</v>
      </c>
      <c r="J13" s="2">
        <f t="shared" si="0"/>
        <v>885</v>
      </c>
      <c r="K13" s="2">
        <f t="shared" si="0"/>
        <v>0</v>
      </c>
      <c r="L13" s="2">
        <f t="shared" si="0"/>
        <v>3202.9</v>
      </c>
      <c r="M13" s="2">
        <f t="shared" si="0"/>
        <v>0</v>
      </c>
      <c r="N13" s="2">
        <f t="shared" si="0"/>
        <v>0</v>
      </c>
      <c r="O13" s="2">
        <f t="shared" si="0"/>
        <v>3202.9</v>
      </c>
      <c r="P13" s="2">
        <f t="shared" si="0"/>
        <v>0</v>
      </c>
      <c r="Q13" s="2">
        <f t="shared" si="0"/>
        <v>0</v>
      </c>
      <c r="R13" s="37" t="s">
        <v>20</v>
      </c>
    </row>
    <row r="14" spans="1:18" ht="49.5" customHeight="1">
      <c r="A14" s="91"/>
      <c r="B14" s="17" t="s">
        <v>92</v>
      </c>
      <c r="C14" s="3">
        <f>1577.9+9.77</f>
        <v>1587.67</v>
      </c>
      <c r="D14" s="3">
        <v>440</v>
      </c>
      <c r="E14" s="3"/>
      <c r="F14" s="3">
        <v>1500</v>
      </c>
      <c r="G14" s="3">
        <v>457</v>
      </c>
      <c r="H14" s="3"/>
      <c r="I14" s="3">
        <v>1500</v>
      </c>
      <c r="J14" s="3">
        <v>477</v>
      </c>
      <c r="K14" s="3"/>
      <c r="L14" s="3">
        <v>1500</v>
      </c>
      <c r="M14" s="3"/>
      <c r="N14" s="3"/>
      <c r="O14" s="3">
        <v>1500</v>
      </c>
      <c r="P14" s="3"/>
      <c r="Q14" s="3"/>
    </row>
    <row r="15" spans="1:18" ht="50.25" customHeight="1">
      <c r="A15" s="91"/>
      <c r="B15" s="17" t="s">
        <v>93</v>
      </c>
      <c r="C15" s="3">
        <v>1000</v>
      </c>
      <c r="D15" s="3">
        <v>376</v>
      </c>
      <c r="E15" s="3"/>
      <c r="F15" s="3">
        <v>1000</v>
      </c>
      <c r="G15" s="3">
        <v>390</v>
      </c>
      <c r="H15" s="3"/>
      <c r="I15" s="3">
        <v>1000</v>
      </c>
      <c r="J15" s="3">
        <v>408</v>
      </c>
      <c r="K15" s="3"/>
      <c r="L15" s="3">
        <v>1000</v>
      </c>
      <c r="M15" s="3"/>
      <c r="N15" s="3"/>
      <c r="O15" s="3">
        <v>1000</v>
      </c>
      <c r="P15" s="3"/>
      <c r="Q15" s="3"/>
    </row>
    <row r="16" spans="1:18" ht="48" customHeight="1">
      <c r="A16" s="91"/>
      <c r="B16" s="17" t="s">
        <v>94</v>
      </c>
      <c r="C16" s="3">
        <f>400+103.395</f>
        <v>503.39499999999998</v>
      </c>
      <c r="D16" s="3"/>
      <c r="E16" s="3"/>
      <c r="F16" s="3">
        <v>466.6</v>
      </c>
      <c r="G16" s="3"/>
      <c r="H16" s="3"/>
      <c r="I16" s="3">
        <v>466.6</v>
      </c>
      <c r="J16" s="3"/>
      <c r="K16" s="3"/>
      <c r="L16" s="3">
        <v>702.9</v>
      </c>
      <c r="M16" s="3"/>
      <c r="N16" s="3"/>
      <c r="O16" s="3">
        <v>702.9</v>
      </c>
      <c r="P16" s="3"/>
      <c r="Q16" s="3"/>
    </row>
    <row r="17" spans="1:18" ht="36.75" customHeight="1">
      <c r="A17" s="92"/>
      <c r="B17" s="17" t="s">
        <v>95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8" ht="127.5" customHeight="1">
      <c r="A18" s="81" t="s">
        <v>5</v>
      </c>
      <c r="B18" s="15" t="s">
        <v>6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/>
      <c r="J18" s="2">
        <v>0</v>
      </c>
      <c r="K18" s="2">
        <v>0</v>
      </c>
      <c r="L18" s="2"/>
      <c r="M18" s="2">
        <v>0</v>
      </c>
      <c r="N18" s="2">
        <v>0</v>
      </c>
      <c r="O18" s="2"/>
      <c r="P18" s="2"/>
      <c r="Q18" s="2">
        <v>0</v>
      </c>
      <c r="R18" s="37" t="s">
        <v>18</v>
      </c>
    </row>
    <row r="19" spans="1:18" ht="160.5" customHeight="1">
      <c r="A19" s="90" t="s">
        <v>7</v>
      </c>
      <c r="B19" s="15" t="s">
        <v>82</v>
      </c>
      <c r="C19" s="39">
        <f>SUM(C20:C23)</f>
        <v>194.65039999999999</v>
      </c>
      <c r="D19" s="2">
        <f t="shared" ref="D19:Q19" si="1">SUM(D23:D23)</f>
        <v>0</v>
      </c>
      <c r="E19" s="39">
        <f>SUM(E20:E23)</f>
        <v>2084.6054300000001</v>
      </c>
      <c r="F19" s="2">
        <f t="shared" si="1"/>
        <v>0</v>
      </c>
      <c r="G19" s="2">
        <f t="shared" si="1"/>
        <v>0</v>
      </c>
      <c r="H19" s="2">
        <f t="shared" si="1"/>
        <v>0</v>
      </c>
      <c r="I19" s="2">
        <f t="shared" si="1"/>
        <v>0</v>
      </c>
      <c r="J19" s="2">
        <f t="shared" si="1"/>
        <v>0</v>
      </c>
      <c r="K19" s="2">
        <f t="shared" si="1"/>
        <v>0</v>
      </c>
      <c r="L19" s="2">
        <f t="shared" si="1"/>
        <v>0</v>
      </c>
      <c r="M19" s="2">
        <f t="shared" si="1"/>
        <v>0</v>
      </c>
      <c r="N19" s="2">
        <f t="shared" si="1"/>
        <v>0</v>
      </c>
      <c r="O19" s="2">
        <f t="shared" si="1"/>
        <v>0</v>
      </c>
      <c r="P19" s="2">
        <f t="shared" si="1"/>
        <v>0</v>
      </c>
      <c r="Q19" s="2">
        <f t="shared" si="1"/>
        <v>0</v>
      </c>
      <c r="R19" s="37" t="s">
        <v>19</v>
      </c>
    </row>
    <row r="20" spans="1:18" ht="52.5" customHeight="1">
      <c r="A20" s="91"/>
      <c r="B20" s="16" t="s">
        <v>132</v>
      </c>
      <c r="C20" s="83">
        <v>45.786000000000001</v>
      </c>
      <c r="D20" s="3"/>
      <c r="E20" s="83">
        <v>490.35140000000001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8" ht="50.25" customHeight="1">
      <c r="A21" s="91"/>
      <c r="B21" s="16" t="s">
        <v>133</v>
      </c>
      <c r="C21" s="83">
        <v>37.43085</v>
      </c>
      <c r="D21" s="3"/>
      <c r="E21" s="83">
        <v>400.86338000000001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8" ht="50.25" customHeight="1">
      <c r="A22" s="91"/>
      <c r="B22" s="16" t="s">
        <v>134</v>
      </c>
      <c r="C22" s="83">
        <v>66.335949999999997</v>
      </c>
      <c r="D22" s="3"/>
      <c r="E22" s="83">
        <v>710.42075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8" ht="33" customHeight="1">
      <c r="A23" s="92"/>
      <c r="B23" s="16" t="s">
        <v>135</v>
      </c>
      <c r="C23" s="83">
        <v>45.0976</v>
      </c>
      <c r="D23" s="3"/>
      <c r="E23" s="83">
        <v>482.9699</v>
      </c>
      <c r="F23" s="38"/>
      <c r="G23" s="3"/>
      <c r="H23" s="38"/>
      <c r="I23" s="3"/>
      <c r="J23" s="3"/>
      <c r="K23" s="3"/>
      <c r="L23" s="3"/>
      <c r="M23" s="3"/>
      <c r="N23" s="3"/>
      <c r="O23" s="3"/>
      <c r="P23" s="3"/>
      <c r="Q23" s="3"/>
    </row>
    <row r="24" spans="1:18" s="51" customFormat="1" ht="35.25" customHeight="1">
      <c r="A24" s="78" t="s">
        <v>25</v>
      </c>
      <c r="B24" s="15" t="s">
        <v>156</v>
      </c>
      <c r="C24" s="2">
        <f>C25</f>
        <v>600</v>
      </c>
      <c r="D24" s="39">
        <f t="shared" ref="D24:Q24" si="2">D25</f>
        <v>0</v>
      </c>
      <c r="E24" s="39">
        <f t="shared" si="2"/>
        <v>0</v>
      </c>
      <c r="F24" s="39">
        <f t="shared" si="2"/>
        <v>0</v>
      </c>
      <c r="G24" s="39">
        <f t="shared" si="2"/>
        <v>0</v>
      </c>
      <c r="H24" s="39">
        <f t="shared" si="2"/>
        <v>0</v>
      </c>
      <c r="I24" s="39">
        <f t="shared" si="2"/>
        <v>0</v>
      </c>
      <c r="J24" s="39">
        <f t="shared" si="2"/>
        <v>0</v>
      </c>
      <c r="K24" s="39">
        <f t="shared" si="2"/>
        <v>0</v>
      </c>
      <c r="L24" s="39">
        <f t="shared" si="2"/>
        <v>0</v>
      </c>
      <c r="M24" s="39">
        <f t="shared" si="2"/>
        <v>0</v>
      </c>
      <c r="N24" s="39">
        <f t="shared" si="2"/>
        <v>0</v>
      </c>
      <c r="O24" s="39">
        <f t="shared" si="2"/>
        <v>0</v>
      </c>
      <c r="P24" s="39">
        <f t="shared" si="2"/>
        <v>0</v>
      </c>
      <c r="Q24" s="39">
        <f t="shared" si="2"/>
        <v>0</v>
      </c>
      <c r="R24" s="82"/>
    </row>
    <row r="25" spans="1:18" s="51" customFormat="1" ht="51" customHeight="1">
      <c r="A25" s="78"/>
      <c r="B25" s="16" t="s">
        <v>157</v>
      </c>
      <c r="C25" s="3">
        <v>600</v>
      </c>
      <c r="D25" s="3"/>
      <c r="E25" s="38"/>
      <c r="F25" s="38"/>
      <c r="G25" s="3"/>
      <c r="H25" s="38"/>
      <c r="I25" s="3"/>
      <c r="J25" s="3"/>
      <c r="K25" s="3"/>
      <c r="L25" s="3"/>
      <c r="M25" s="3"/>
      <c r="N25" s="3"/>
      <c r="O25" s="3"/>
      <c r="P25" s="3"/>
      <c r="Q25" s="3"/>
      <c r="R25" s="37"/>
    </row>
    <row r="26" spans="1:18" ht="15.75">
      <c r="A26" s="81"/>
      <c r="B26" s="15" t="s">
        <v>8</v>
      </c>
      <c r="C26" s="2">
        <f>C5+C13+C18+C19+C24</f>
        <v>6100.215400000001</v>
      </c>
      <c r="D26" s="2">
        <f t="shared" ref="D26:Q26" si="3">D5+D13+D18+D19</f>
        <v>816</v>
      </c>
      <c r="E26" s="2">
        <f t="shared" si="3"/>
        <v>7659.5054299999993</v>
      </c>
      <c r="F26" s="2">
        <f t="shared" si="3"/>
        <v>4617.8999999999996</v>
      </c>
      <c r="G26" s="2">
        <f t="shared" si="3"/>
        <v>847</v>
      </c>
      <c r="H26" s="2">
        <f t="shared" si="3"/>
        <v>1756.5</v>
      </c>
      <c r="I26" s="2">
        <f t="shared" si="3"/>
        <v>4617.8999999999996</v>
      </c>
      <c r="J26" s="2">
        <f t="shared" si="3"/>
        <v>885</v>
      </c>
      <c r="K26" s="2">
        <f t="shared" si="3"/>
        <v>1756.5</v>
      </c>
      <c r="L26" s="2">
        <f t="shared" si="3"/>
        <v>5502.9</v>
      </c>
      <c r="M26" s="2">
        <f t="shared" si="3"/>
        <v>0</v>
      </c>
      <c r="N26" s="2">
        <f t="shared" si="3"/>
        <v>0</v>
      </c>
      <c r="O26" s="2">
        <f t="shared" si="3"/>
        <v>5502.9</v>
      </c>
      <c r="P26" s="2">
        <f t="shared" si="3"/>
        <v>0</v>
      </c>
      <c r="Q26" s="2">
        <f t="shared" si="3"/>
        <v>0</v>
      </c>
    </row>
  </sheetData>
  <mergeCells count="11">
    <mergeCell ref="C2:Q2"/>
    <mergeCell ref="A1:Q1"/>
    <mergeCell ref="A19:A23"/>
    <mergeCell ref="I3:K3"/>
    <mergeCell ref="F3:H3"/>
    <mergeCell ref="C3:E3"/>
    <mergeCell ref="B2:B4"/>
    <mergeCell ref="A2:A4"/>
    <mergeCell ref="A13:A17"/>
    <mergeCell ref="L3:N3"/>
    <mergeCell ref="O3:Q3"/>
  </mergeCells>
  <pageMargins left="0.39370078740157483" right="0.23622047244094491" top="0.54" bottom="0.65" header="0.62" footer="0.31496062992125984"/>
  <pageSetup paperSize="9" scale="66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5"/>
  <sheetViews>
    <sheetView tabSelected="1" zoomScale="90" zoomScaleNormal="90" workbookViewId="0">
      <pane ySplit="2340"/>
      <selection activeCell="F4" sqref="F1:H1048576"/>
      <selection pane="bottomLeft" activeCell="H39" sqref="H39"/>
    </sheetView>
  </sheetViews>
  <sheetFormatPr defaultColWidth="9.140625" defaultRowHeight="18.75"/>
  <cols>
    <col min="1" max="1" width="3.85546875" style="4" customWidth="1"/>
    <col min="2" max="2" width="38.5703125" style="4" customWidth="1"/>
    <col min="3" max="3" width="12.7109375" style="4" customWidth="1"/>
    <col min="4" max="4" width="7.85546875" style="4" customWidth="1"/>
    <col min="5" max="5" width="14.140625" style="4" customWidth="1"/>
    <col min="6" max="7" width="12.140625" style="4" customWidth="1"/>
    <col min="8" max="9" width="13.5703125" style="4" customWidth="1"/>
    <col min="10" max="10" width="12.28515625" style="13" customWidth="1"/>
    <col min="11" max="11" width="12.140625" style="14" customWidth="1"/>
    <col min="12" max="12" width="11.28515625" style="4" customWidth="1"/>
    <col min="13" max="13" width="12.5703125" style="4" customWidth="1"/>
    <col min="14" max="14" width="6.140625" style="13" customWidth="1"/>
    <col min="15" max="15" width="7" style="14" customWidth="1"/>
    <col min="16" max="16" width="9.140625" style="4"/>
    <col min="17" max="17" width="9.140625" style="57"/>
    <col min="18" max="16384" width="9.140625" style="4"/>
  </cols>
  <sheetData>
    <row r="1" spans="1:17" ht="60" customHeight="1">
      <c r="A1" s="88" t="s">
        <v>66</v>
      </c>
      <c r="B1" s="88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</row>
    <row r="2" spans="1:17" ht="15.75" customHeight="1">
      <c r="A2" s="93" t="s">
        <v>15</v>
      </c>
      <c r="B2" s="94" t="s">
        <v>14</v>
      </c>
      <c r="C2" s="93" t="s">
        <v>0</v>
      </c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1:17">
      <c r="A3" s="93"/>
      <c r="B3" s="94"/>
      <c r="C3" s="95" t="s">
        <v>53</v>
      </c>
      <c r="D3" s="95"/>
      <c r="E3" s="95"/>
      <c r="F3" s="95" t="s">
        <v>77</v>
      </c>
      <c r="G3" s="95"/>
      <c r="H3" s="95" t="s">
        <v>78</v>
      </c>
      <c r="I3" s="95"/>
      <c r="J3" s="95" t="s">
        <v>83</v>
      </c>
      <c r="K3" s="95"/>
      <c r="L3" s="95" t="s">
        <v>84</v>
      </c>
      <c r="M3" s="95"/>
    </row>
    <row r="4" spans="1:17">
      <c r="A4" s="93"/>
      <c r="B4" s="94"/>
      <c r="C4" s="84" t="s">
        <v>12</v>
      </c>
      <c r="D4" s="84" t="s">
        <v>16</v>
      </c>
      <c r="E4" s="84" t="s">
        <v>13</v>
      </c>
      <c r="F4" s="85" t="s">
        <v>12</v>
      </c>
      <c r="G4" s="85" t="s">
        <v>13</v>
      </c>
      <c r="H4" s="85" t="s">
        <v>12</v>
      </c>
      <c r="I4" s="74" t="s">
        <v>13</v>
      </c>
      <c r="J4" s="74" t="s">
        <v>12</v>
      </c>
      <c r="K4" s="74" t="s">
        <v>13</v>
      </c>
      <c r="L4" s="74" t="s">
        <v>12</v>
      </c>
      <c r="M4" s="74" t="s">
        <v>13</v>
      </c>
    </row>
    <row r="5" spans="1:17" ht="110.25" customHeight="1">
      <c r="A5" s="76" t="s">
        <v>1</v>
      </c>
      <c r="B5" s="15" t="s">
        <v>55</v>
      </c>
      <c r="C5" s="2">
        <f>C6</f>
        <v>1404</v>
      </c>
      <c r="D5" s="2">
        <f t="shared" ref="D5:M5" si="0">D6</f>
        <v>0</v>
      </c>
      <c r="E5" s="2">
        <f t="shared" si="0"/>
        <v>0</v>
      </c>
      <c r="F5" s="2">
        <f t="shared" si="0"/>
        <v>2000</v>
      </c>
      <c r="G5" s="2">
        <f t="shared" si="0"/>
        <v>0</v>
      </c>
      <c r="H5" s="2">
        <f t="shared" si="0"/>
        <v>2000</v>
      </c>
      <c r="I5" s="2">
        <f t="shared" si="0"/>
        <v>0</v>
      </c>
      <c r="J5" s="2">
        <f t="shared" si="0"/>
        <v>2000</v>
      </c>
      <c r="K5" s="2">
        <f t="shared" si="0"/>
        <v>0</v>
      </c>
      <c r="L5" s="2">
        <f t="shared" si="0"/>
        <v>2000</v>
      </c>
      <c r="M5" s="2">
        <f t="shared" si="0"/>
        <v>0</v>
      </c>
      <c r="N5" s="13" t="s">
        <v>23</v>
      </c>
      <c r="O5" s="14">
        <v>350</v>
      </c>
      <c r="Q5" s="57">
        <v>31</v>
      </c>
    </row>
    <row r="6" spans="1:17" ht="36" customHeight="1">
      <c r="A6" s="40"/>
      <c r="B6" s="16" t="s">
        <v>109</v>
      </c>
      <c r="C6" s="3">
        <v>1404</v>
      </c>
      <c r="D6" s="3"/>
      <c r="E6" s="3"/>
      <c r="F6" s="3">
        <v>2000</v>
      </c>
      <c r="G6" s="3"/>
      <c r="H6" s="3">
        <v>2000</v>
      </c>
      <c r="I6" s="3"/>
      <c r="J6" s="3">
        <v>2000</v>
      </c>
      <c r="K6" s="3"/>
      <c r="L6" s="3">
        <v>2000</v>
      </c>
      <c r="M6" s="3"/>
    </row>
    <row r="7" spans="1:17" ht="144" customHeight="1">
      <c r="A7" s="90" t="s">
        <v>3</v>
      </c>
      <c r="B7" s="15" t="s">
        <v>21</v>
      </c>
      <c r="C7" s="2">
        <f>C8</f>
        <v>2568.5</v>
      </c>
      <c r="D7" s="2">
        <f t="shared" ref="D7:M7" si="1">D8</f>
        <v>0</v>
      </c>
      <c r="E7" s="2">
        <f t="shared" si="1"/>
        <v>0</v>
      </c>
      <c r="F7" s="2">
        <f t="shared" si="1"/>
        <v>2121.5</v>
      </c>
      <c r="G7" s="2">
        <f t="shared" si="1"/>
        <v>0</v>
      </c>
      <c r="H7" s="2">
        <f t="shared" si="1"/>
        <v>914.7</v>
      </c>
      <c r="I7" s="2">
        <f t="shared" si="1"/>
        <v>0</v>
      </c>
      <c r="J7" s="2">
        <f t="shared" si="1"/>
        <v>914.7</v>
      </c>
      <c r="K7" s="2">
        <f t="shared" si="1"/>
        <v>0</v>
      </c>
      <c r="L7" s="2">
        <f t="shared" si="1"/>
        <v>914.7</v>
      </c>
      <c r="M7" s="2">
        <f t="shared" si="1"/>
        <v>0</v>
      </c>
      <c r="N7" s="21" t="s">
        <v>39</v>
      </c>
      <c r="O7" s="14">
        <v>351</v>
      </c>
      <c r="Q7" s="57">
        <v>31.32</v>
      </c>
    </row>
    <row r="8" spans="1:17" ht="48.75" customHeight="1">
      <c r="A8" s="92"/>
      <c r="B8" s="16" t="s">
        <v>110</v>
      </c>
      <c r="C8" s="3">
        <f>968.5+1600</f>
        <v>2568.5</v>
      </c>
      <c r="D8" s="3"/>
      <c r="E8" s="3"/>
      <c r="F8" s="3">
        <v>2121.5</v>
      </c>
      <c r="G8" s="3"/>
      <c r="H8" s="3">
        <v>914.7</v>
      </c>
      <c r="I8" s="3"/>
      <c r="J8" s="3">
        <v>914.7</v>
      </c>
      <c r="K8" s="3"/>
      <c r="L8" s="3">
        <v>914.7</v>
      </c>
      <c r="M8" s="3"/>
      <c r="N8" s="13" t="s">
        <v>22</v>
      </c>
    </row>
    <row r="9" spans="1:17" ht="128.25" customHeight="1">
      <c r="A9" s="90" t="s">
        <v>5</v>
      </c>
      <c r="B9" s="15" t="s">
        <v>24</v>
      </c>
      <c r="C9" s="2">
        <f>SUM(C10:C12)</f>
        <v>3668.0999999999995</v>
      </c>
      <c r="D9" s="2">
        <f t="shared" ref="D9:M9" si="2">SUM(D10:D12)</f>
        <v>0</v>
      </c>
      <c r="E9" s="2">
        <f>SUM(E10:E12)</f>
        <v>82974.77</v>
      </c>
      <c r="F9" s="2">
        <f t="shared" si="2"/>
        <v>0</v>
      </c>
      <c r="G9" s="2">
        <f t="shared" si="2"/>
        <v>28722.31</v>
      </c>
      <c r="H9" s="2">
        <f t="shared" si="2"/>
        <v>0</v>
      </c>
      <c r="I9" s="2">
        <f t="shared" si="2"/>
        <v>0</v>
      </c>
      <c r="J9" s="2">
        <f t="shared" si="2"/>
        <v>0</v>
      </c>
      <c r="K9" s="2">
        <f t="shared" si="2"/>
        <v>0</v>
      </c>
      <c r="L9" s="2">
        <f t="shared" si="2"/>
        <v>0</v>
      </c>
      <c r="M9" s="2">
        <f t="shared" si="2"/>
        <v>0</v>
      </c>
      <c r="N9" s="13" t="s">
        <v>22</v>
      </c>
      <c r="O9" s="22" t="s">
        <v>60</v>
      </c>
      <c r="P9" s="23"/>
      <c r="Q9" s="57">
        <v>14</v>
      </c>
    </row>
    <row r="10" spans="1:17" ht="56.25" customHeight="1">
      <c r="A10" s="92"/>
      <c r="B10" s="16" t="s">
        <v>136</v>
      </c>
      <c r="C10" s="3">
        <v>258.18</v>
      </c>
      <c r="D10" s="3"/>
      <c r="E10" s="3">
        <v>6361.94</v>
      </c>
      <c r="F10" s="3"/>
      <c r="G10" s="3"/>
      <c r="H10" s="3"/>
      <c r="I10" s="3"/>
      <c r="J10" s="3"/>
      <c r="K10" s="3"/>
      <c r="L10" s="3"/>
      <c r="M10" s="3"/>
      <c r="O10" s="22"/>
      <c r="P10" s="23"/>
    </row>
    <row r="11" spans="1:17" ht="36.75" customHeight="1">
      <c r="A11" s="73"/>
      <c r="B11" s="16" t="s">
        <v>111</v>
      </c>
      <c r="C11" s="3">
        <f>2873.47+140</f>
        <v>3013.47</v>
      </c>
      <c r="D11" s="3"/>
      <c r="E11" s="3">
        <v>75394.13</v>
      </c>
      <c r="F11" s="3"/>
      <c r="G11" s="3"/>
      <c r="H11" s="3"/>
      <c r="I11" s="3"/>
      <c r="J11" s="3"/>
      <c r="K11" s="44"/>
      <c r="L11" s="3"/>
      <c r="M11" s="3"/>
      <c r="O11" s="22"/>
      <c r="P11" s="23"/>
    </row>
    <row r="12" spans="1:17" ht="83.25" customHeight="1">
      <c r="A12" s="73"/>
      <c r="B12" s="16" t="s">
        <v>137</v>
      </c>
      <c r="C12" s="3">
        <v>396.45</v>
      </c>
      <c r="D12" s="3"/>
      <c r="E12" s="3">
        <v>1218.7</v>
      </c>
      <c r="F12" s="3"/>
      <c r="G12" s="3">
        <v>28722.31</v>
      </c>
      <c r="H12" s="3"/>
      <c r="I12" s="3"/>
      <c r="J12" s="3"/>
      <c r="K12" s="44"/>
      <c r="L12" s="3"/>
      <c r="M12" s="3"/>
      <c r="O12" s="22"/>
      <c r="P12" s="23"/>
    </row>
    <row r="13" spans="1:17" ht="113.25" customHeight="1">
      <c r="A13" s="90" t="s">
        <v>7</v>
      </c>
      <c r="B13" s="15" t="s">
        <v>26</v>
      </c>
      <c r="C13" s="2">
        <f t="shared" ref="C13:M13" si="3">SUM(C14:C14)</f>
        <v>4670</v>
      </c>
      <c r="D13" s="2">
        <f t="shared" si="3"/>
        <v>0</v>
      </c>
      <c r="E13" s="2">
        <f t="shared" si="3"/>
        <v>0</v>
      </c>
      <c r="F13" s="2">
        <f t="shared" si="3"/>
        <v>4920</v>
      </c>
      <c r="G13" s="2">
        <f t="shared" si="3"/>
        <v>0</v>
      </c>
      <c r="H13" s="2">
        <f t="shared" si="3"/>
        <v>4820</v>
      </c>
      <c r="I13" s="2">
        <f t="shared" si="3"/>
        <v>0</v>
      </c>
      <c r="J13" s="2">
        <f t="shared" si="3"/>
        <v>4820</v>
      </c>
      <c r="K13" s="2">
        <f t="shared" si="3"/>
        <v>0</v>
      </c>
      <c r="L13" s="2">
        <f t="shared" si="3"/>
        <v>4820</v>
      </c>
      <c r="M13" s="2">
        <f t="shared" si="3"/>
        <v>0</v>
      </c>
      <c r="N13" s="13" t="s">
        <v>34</v>
      </c>
      <c r="O13" s="14">
        <v>601</v>
      </c>
    </row>
    <row r="14" spans="1:17" ht="32.25" customHeight="1">
      <c r="A14" s="91"/>
      <c r="B14" s="16" t="s">
        <v>112</v>
      </c>
      <c r="C14" s="3">
        <v>4670</v>
      </c>
      <c r="D14" s="3"/>
      <c r="E14" s="3"/>
      <c r="F14" s="3">
        <v>4920</v>
      </c>
      <c r="G14" s="3"/>
      <c r="H14" s="3">
        <v>4820</v>
      </c>
      <c r="I14" s="3"/>
      <c r="J14" s="3">
        <v>4820</v>
      </c>
      <c r="K14" s="3"/>
      <c r="L14" s="3">
        <v>4820</v>
      </c>
      <c r="M14" s="3"/>
    </row>
    <row r="15" spans="1:17" ht="97.5" customHeight="1">
      <c r="A15" s="76" t="s">
        <v>25</v>
      </c>
      <c r="B15" s="15" t="s">
        <v>28</v>
      </c>
      <c r="C15" s="2">
        <v>150</v>
      </c>
      <c r="D15" s="2"/>
      <c r="E15" s="2"/>
      <c r="F15" s="2">
        <v>200</v>
      </c>
      <c r="G15" s="2"/>
      <c r="H15" s="2">
        <v>100</v>
      </c>
      <c r="I15" s="2"/>
      <c r="J15" s="2">
        <v>100</v>
      </c>
      <c r="K15" s="2"/>
      <c r="L15" s="2">
        <v>100</v>
      </c>
      <c r="M15" s="2"/>
      <c r="N15" s="13" t="s">
        <v>34</v>
      </c>
      <c r="O15" s="14">
        <v>602</v>
      </c>
    </row>
    <row r="16" spans="1:17" ht="126.75" customHeight="1">
      <c r="A16" s="76" t="s">
        <v>27</v>
      </c>
      <c r="B16" s="15" t="s">
        <v>36</v>
      </c>
      <c r="C16" s="2">
        <f>1655.6-190</f>
        <v>1465.6</v>
      </c>
      <c r="D16" s="2"/>
      <c r="E16" s="2"/>
      <c r="F16" s="2">
        <v>910</v>
      </c>
      <c r="G16" s="2"/>
      <c r="H16" s="2">
        <v>800</v>
      </c>
      <c r="I16" s="2"/>
      <c r="J16" s="2">
        <v>800</v>
      </c>
      <c r="K16" s="2"/>
      <c r="L16" s="2">
        <v>800</v>
      </c>
      <c r="M16" s="2"/>
      <c r="N16" s="13" t="s">
        <v>34</v>
      </c>
      <c r="O16" s="14">
        <v>603</v>
      </c>
    </row>
    <row r="17" spans="1:15" ht="114" customHeight="1">
      <c r="A17" s="76" t="s">
        <v>29</v>
      </c>
      <c r="B17" s="15" t="s">
        <v>30</v>
      </c>
      <c r="C17" s="2">
        <v>1511</v>
      </c>
      <c r="D17" s="2"/>
      <c r="E17" s="2"/>
      <c r="F17" s="2">
        <v>900</v>
      </c>
      <c r="G17" s="2"/>
      <c r="H17" s="2">
        <v>800</v>
      </c>
      <c r="I17" s="2"/>
      <c r="J17" s="2">
        <v>800</v>
      </c>
      <c r="K17" s="2"/>
      <c r="L17" s="55">
        <v>800</v>
      </c>
      <c r="M17" s="2"/>
      <c r="N17" s="13" t="s">
        <v>34</v>
      </c>
      <c r="O17" s="14">
        <v>604</v>
      </c>
    </row>
    <row r="18" spans="1:15" ht="96" customHeight="1">
      <c r="A18" s="72" t="s">
        <v>31</v>
      </c>
      <c r="B18" s="15" t="s">
        <v>32</v>
      </c>
      <c r="C18" s="2">
        <v>1701.442</v>
      </c>
      <c r="D18" s="2">
        <v>0</v>
      </c>
      <c r="E18" s="2">
        <v>0</v>
      </c>
      <c r="F18" s="2">
        <v>5535.5860000000002</v>
      </c>
      <c r="G18" s="2">
        <v>0</v>
      </c>
      <c r="H18" s="2">
        <v>4794.6790000000001</v>
      </c>
      <c r="I18" s="2">
        <v>0</v>
      </c>
      <c r="J18" s="2">
        <v>1300</v>
      </c>
      <c r="K18" s="2">
        <v>0</v>
      </c>
      <c r="L18" s="2">
        <v>1300</v>
      </c>
      <c r="M18" s="2">
        <v>0</v>
      </c>
      <c r="N18" s="13" t="s">
        <v>34</v>
      </c>
      <c r="O18" s="14">
        <v>605</v>
      </c>
    </row>
    <row r="19" spans="1:15" ht="115.5" customHeight="1">
      <c r="A19" s="90" t="s">
        <v>33</v>
      </c>
      <c r="B19" s="26" t="s">
        <v>61</v>
      </c>
      <c r="C19" s="2">
        <f>SUM(C20:C21)</f>
        <v>256.68544000000003</v>
      </c>
      <c r="D19" s="2">
        <f t="shared" ref="D19:M19" si="4">SUM(D20:D21)</f>
        <v>0</v>
      </c>
      <c r="E19" s="2">
        <f t="shared" si="4"/>
        <v>933.33333000000005</v>
      </c>
      <c r="F19" s="2">
        <f t="shared" si="4"/>
        <v>0</v>
      </c>
      <c r="G19" s="2">
        <f t="shared" si="4"/>
        <v>0</v>
      </c>
      <c r="H19" s="2">
        <f t="shared" si="4"/>
        <v>0</v>
      </c>
      <c r="I19" s="2">
        <f t="shared" si="4"/>
        <v>0</v>
      </c>
      <c r="J19" s="2">
        <f t="shared" si="4"/>
        <v>0</v>
      </c>
      <c r="K19" s="2">
        <f t="shared" si="4"/>
        <v>0</v>
      </c>
      <c r="L19" s="2">
        <f t="shared" si="4"/>
        <v>0</v>
      </c>
      <c r="M19" s="2">
        <f t="shared" si="4"/>
        <v>0</v>
      </c>
      <c r="N19" s="13" t="s">
        <v>34</v>
      </c>
      <c r="O19" s="14" t="s">
        <v>69</v>
      </c>
    </row>
    <row r="20" spans="1:15" ht="33" customHeight="1">
      <c r="A20" s="92"/>
      <c r="B20" s="27" t="s">
        <v>113</v>
      </c>
      <c r="C20" s="3">
        <v>229.06325000000001</v>
      </c>
      <c r="D20" s="2"/>
      <c r="E20" s="3">
        <v>894.27164000000005</v>
      </c>
      <c r="F20" s="2"/>
      <c r="G20" s="2"/>
      <c r="H20" s="3"/>
      <c r="I20" s="3"/>
      <c r="J20" s="3"/>
      <c r="K20" s="3"/>
      <c r="L20" s="3"/>
      <c r="M20" s="3"/>
    </row>
    <row r="21" spans="1:15" ht="52.5" customHeight="1">
      <c r="A21" s="75"/>
      <c r="B21" s="27" t="s">
        <v>114</v>
      </c>
      <c r="C21" s="3">
        <v>27.62219</v>
      </c>
      <c r="D21" s="2"/>
      <c r="E21" s="3">
        <v>39.061689999999999</v>
      </c>
      <c r="F21" s="2"/>
      <c r="G21" s="2"/>
      <c r="H21" s="3"/>
      <c r="I21" s="3"/>
      <c r="J21" s="3"/>
      <c r="K21" s="3"/>
      <c r="L21" s="3"/>
      <c r="M21" s="3"/>
    </row>
    <row r="22" spans="1:15" ht="146.25" customHeight="1">
      <c r="A22" s="75" t="s">
        <v>35</v>
      </c>
      <c r="B22" s="26" t="s">
        <v>81</v>
      </c>
      <c r="C22" s="55">
        <f>C25+C24+C23</f>
        <v>56.25</v>
      </c>
      <c r="D22" s="2">
        <f t="shared" ref="D22:M22" si="5">D25+D24+D23</f>
        <v>0</v>
      </c>
      <c r="E22" s="55">
        <f t="shared" si="5"/>
        <v>1068.3800000000001</v>
      </c>
      <c r="F22" s="2">
        <f t="shared" si="5"/>
        <v>0</v>
      </c>
      <c r="G22" s="2">
        <f t="shared" si="5"/>
        <v>0</v>
      </c>
      <c r="H22" s="2">
        <f t="shared" si="5"/>
        <v>0</v>
      </c>
      <c r="I22" s="2">
        <f t="shared" si="5"/>
        <v>0</v>
      </c>
      <c r="J22" s="2">
        <f t="shared" si="5"/>
        <v>0</v>
      </c>
      <c r="K22" s="2">
        <f t="shared" si="5"/>
        <v>0</v>
      </c>
      <c r="L22" s="2">
        <f t="shared" si="5"/>
        <v>0</v>
      </c>
      <c r="M22" s="2">
        <f t="shared" si="5"/>
        <v>0</v>
      </c>
    </row>
    <row r="23" spans="1:15" ht="53.25" customHeight="1">
      <c r="A23" s="75"/>
      <c r="B23" s="27" t="s">
        <v>115</v>
      </c>
      <c r="C23" s="52">
        <v>25.48</v>
      </c>
      <c r="D23" s="3"/>
      <c r="E23" s="52">
        <v>484.12</v>
      </c>
      <c r="F23" s="3"/>
      <c r="G23" s="3"/>
      <c r="H23" s="3"/>
      <c r="I23" s="3"/>
      <c r="J23" s="3"/>
      <c r="K23" s="3"/>
      <c r="L23" s="3"/>
      <c r="M23" s="3"/>
    </row>
    <row r="24" spans="1:15" ht="66" customHeight="1">
      <c r="A24" s="75"/>
      <c r="B24" s="27" t="s">
        <v>116</v>
      </c>
      <c r="C24" s="52">
        <v>11.29</v>
      </c>
      <c r="D24" s="3"/>
      <c r="E24" s="52">
        <v>214.3</v>
      </c>
      <c r="F24" s="3"/>
      <c r="G24" s="3"/>
      <c r="H24" s="3"/>
      <c r="I24" s="3"/>
      <c r="J24" s="3"/>
      <c r="K24" s="3"/>
      <c r="L24" s="3"/>
      <c r="M24" s="3"/>
    </row>
    <row r="25" spans="1:15" ht="66" customHeight="1">
      <c r="A25" s="54"/>
      <c r="B25" s="27" t="s">
        <v>117</v>
      </c>
      <c r="C25" s="52">
        <v>19.48</v>
      </c>
      <c r="D25" s="3"/>
      <c r="E25" s="52">
        <v>369.96</v>
      </c>
      <c r="F25" s="3"/>
      <c r="G25" s="3"/>
      <c r="H25" s="3"/>
      <c r="I25" s="3"/>
      <c r="J25" s="3"/>
      <c r="K25" s="3"/>
      <c r="L25" s="52"/>
      <c r="M25" s="3"/>
    </row>
    <row r="26" spans="1:15" ht="128.25" customHeight="1">
      <c r="A26" s="75" t="s">
        <v>37</v>
      </c>
      <c r="B26" s="26" t="s">
        <v>82</v>
      </c>
      <c r="C26" s="39">
        <f>SUM(C27:C29)</f>
        <v>115.33198999999999</v>
      </c>
      <c r="D26" s="39">
        <f>SUM(D27:D29)</f>
        <v>0</v>
      </c>
      <c r="E26" s="39">
        <f>SUM(E27:E29)</f>
        <v>1573.27133</v>
      </c>
      <c r="F26" s="2">
        <f t="shared" ref="F26:M26" si="6">SUM(F27:F28)</f>
        <v>0</v>
      </c>
      <c r="G26" s="2">
        <f t="shared" si="6"/>
        <v>0</v>
      </c>
      <c r="H26" s="2">
        <f t="shared" si="6"/>
        <v>0</v>
      </c>
      <c r="I26" s="2">
        <f t="shared" si="6"/>
        <v>0</v>
      </c>
      <c r="J26" s="2">
        <f t="shared" si="6"/>
        <v>0</v>
      </c>
      <c r="K26" s="2">
        <f t="shared" si="6"/>
        <v>0</v>
      </c>
      <c r="L26" s="2">
        <f t="shared" si="6"/>
        <v>0</v>
      </c>
      <c r="M26" s="2">
        <f t="shared" si="6"/>
        <v>0</v>
      </c>
    </row>
    <row r="27" spans="1:15" ht="64.5" customHeight="1">
      <c r="A27" s="75"/>
      <c r="B27" s="27" t="s">
        <v>118</v>
      </c>
      <c r="C27" s="38">
        <v>35</v>
      </c>
      <c r="D27" s="38"/>
      <c r="E27" s="38">
        <v>665</v>
      </c>
      <c r="F27" s="3"/>
      <c r="G27" s="3"/>
      <c r="H27" s="3"/>
      <c r="I27" s="3"/>
      <c r="J27" s="3"/>
      <c r="K27" s="3"/>
      <c r="L27" s="52"/>
      <c r="M27" s="3"/>
    </row>
    <row r="28" spans="1:15" ht="33.75" customHeight="1">
      <c r="A28" s="54"/>
      <c r="B28" s="27" t="s">
        <v>119</v>
      </c>
      <c r="C28" s="38">
        <v>5.7850000000000001</v>
      </c>
      <c r="D28" s="38"/>
      <c r="E28" s="38">
        <v>109.91500000000001</v>
      </c>
      <c r="F28" s="3"/>
      <c r="G28" s="3"/>
      <c r="H28" s="3"/>
      <c r="I28" s="3"/>
      <c r="J28" s="3"/>
      <c r="K28" s="3"/>
      <c r="L28" s="52"/>
      <c r="M28" s="3"/>
    </row>
    <row r="29" spans="1:15" ht="33.75" customHeight="1">
      <c r="A29" s="54"/>
      <c r="B29" s="27" t="s">
        <v>158</v>
      </c>
      <c r="C29" s="38">
        <v>74.546989999999994</v>
      </c>
      <c r="D29" s="38"/>
      <c r="E29" s="38">
        <v>798.35632999999996</v>
      </c>
      <c r="F29" s="3"/>
      <c r="G29" s="3"/>
      <c r="H29" s="3"/>
      <c r="I29" s="3"/>
      <c r="J29" s="3"/>
      <c r="K29" s="3"/>
      <c r="L29" s="52"/>
      <c r="M29" s="3"/>
    </row>
    <row r="30" spans="1:15" ht="48.75" customHeight="1">
      <c r="A30" s="75" t="s">
        <v>38</v>
      </c>
      <c r="B30" s="26" t="s">
        <v>88</v>
      </c>
      <c r="C30" s="2">
        <f>C31+C32+C33</f>
        <v>190</v>
      </c>
      <c r="D30" s="2">
        <f t="shared" ref="D30:M30" si="7">D31+D32+D33</f>
        <v>0</v>
      </c>
      <c r="E30" s="2">
        <f t="shared" si="7"/>
        <v>0</v>
      </c>
      <c r="F30" s="2">
        <f t="shared" si="7"/>
        <v>60</v>
      </c>
      <c r="G30" s="2">
        <f t="shared" si="7"/>
        <v>0</v>
      </c>
      <c r="H30" s="2">
        <f>H31+H32+H33+H34</f>
        <v>600</v>
      </c>
      <c r="I30" s="2">
        <f t="shared" si="7"/>
        <v>0</v>
      </c>
      <c r="J30" s="2">
        <f t="shared" si="7"/>
        <v>0</v>
      </c>
      <c r="K30" s="2">
        <f t="shared" si="7"/>
        <v>0</v>
      </c>
      <c r="L30" s="2">
        <f t="shared" si="7"/>
        <v>0</v>
      </c>
      <c r="M30" s="2">
        <f t="shared" si="7"/>
        <v>0</v>
      </c>
    </row>
    <row r="31" spans="1:15" ht="128.25" customHeight="1">
      <c r="A31" s="75"/>
      <c r="B31" s="27" t="s">
        <v>120</v>
      </c>
      <c r="C31" s="3">
        <v>190</v>
      </c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5" ht="48.75" customHeight="1">
      <c r="A32" s="75"/>
      <c r="B32" s="27" t="s">
        <v>121</v>
      </c>
      <c r="C32" s="3"/>
      <c r="D32" s="3"/>
      <c r="E32" s="3"/>
      <c r="F32" s="3">
        <v>60</v>
      </c>
      <c r="G32" s="3"/>
      <c r="H32" s="3"/>
      <c r="I32" s="3"/>
      <c r="J32" s="3"/>
      <c r="K32" s="3"/>
      <c r="L32" s="3"/>
      <c r="M32" s="3"/>
    </row>
    <row r="33" spans="1:13" ht="35.25" customHeight="1">
      <c r="A33" s="54"/>
      <c r="B33" s="27" t="s">
        <v>122</v>
      </c>
      <c r="C33" s="3"/>
      <c r="D33" s="3"/>
      <c r="E33" s="3"/>
      <c r="F33" s="3"/>
      <c r="G33" s="3"/>
      <c r="H33" s="3"/>
      <c r="I33" s="3"/>
      <c r="J33" s="3"/>
      <c r="K33" s="3"/>
      <c r="L33" s="52"/>
      <c r="M33" s="3"/>
    </row>
    <row r="34" spans="1:13" ht="51.75" customHeight="1">
      <c r="A34" s="54"/>
      <c r="B34" s="27" t="s">
        <v>159</v>
      </c>
      <c r="C34" s="3"/>
      <c r="D34" s="3"/>
      <c r="E34" s="3"/>
      <c r="F34" s="3"/>
      <c r="G34" s="3"/>
      <c r="H34" s="3">
        <v>600</v>
      </c>
      <c r="I34" s="3"/>
      <c r="J34" s="3"/>
      <c r="K34" s="3"/>
      <c r="L34" s="52"/>
      <c r="M34" s="3"/>
    </row>
    <row r="35" spans="1:13">
      <c r="A35" s="76"/>
      <c r="B35" s="15" t="s">
        <v>8</v>
      </c>
      <c r="C35" s="2">
        <f t="shared" ref="C35:M35" si="8">C5+C7+C9+C13+C15+C16+C17+C18+C19+C22+C26+C30</f>
        <v>17756.90943</v>
      </c>
      <c r="D35" s="2">
        <f t="shared" si="8"/>
        <v>0</v>
      </c>
      <c r="E35" s="2">
        <f t="shared" si="8"/>
        <v>86549.754660000006</v>
      </c>
      <c r="F35" s="2">
        <f t="shared" si="8"/>
        <v>16647.085999999999</v>
      </c>
      <c r="G35" s="2">
        <f t="shared" si="8"/>
        <v>28722.31</v>
      </c>
      <c r="H35" s="2">
        <f t="shared" si="8"/>
        <v>14829.379000000001</v>
      </c>
      <c r="I35" s="2">
        <f t="shared" si="8"/>
        <v>0</v>
      </c>
      <c r="J35" s="2">
        <f t="shared" si="8"/>
        <v>10734.7</v>
      </c>
      <c r="K35" s="2">
        <f t="shared" si="8"/>
        <v>0</v>
      </c>
      <c r="L35" s="2">
        <f t="shared" si="8"/>
        <v>10734.7</v>
      </c>
      <c r="M35" s="2">
        <f t="shared" si="8"/>
        <v>0</v>
      </c>
    </row>
  </sheetData>
  <mergeCells count="13">
    <mergeCell ref="A1:M1"/>
    <mergeCell ref="A19:A20"/>
    <mergeCell ref="A9:A10"/>
    <mergeCell ref="A13:A14"/>
    <mergeCell ref="A7:A8"/>
    <mergeCell ref="J3:K3"/>
    <mergeCell ref="L3:M3"/>
    <mergeCell ref="A2:A4"/>
    <mergeCell ref="B2:B4"/>
    <mergeCell ref="C3:E3"/>
    <mergeCell ref="F3:G3"/>
    <mergeCell ref="H3:I3"/>
    <mergeCell ref="C2:M2"/>
  </mergeCells>
  <pageMargins left="0.27559055118110237" right="0.15748031496062992" top="0.39370078740157483" bottom="0.39370078740157483" header="0.19685039370078741" footer="0.15748031496062992"/>
  <pageSetup paperSize="9" scale="81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1"/>
  <sheetViews>
    <sheetView zoomScale="85" zoomScaleNormal="85" workbookViewId="0">
      <selection activeCell="U10" sqref="U10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1.28515625" style="4" customWidth="1"/>
    <col min="4" max="4" width="7.85546875" style="4" customWidth="1"/>
    <col min="5" max="5" width="12" style="4" customWidth="1"/>
    <col min="6" max="6" width="9.42578125" style="4" customWidth="1"/>
    <col min="7" max="7" width="11.85546875" style="4" customWidth="1"/>
    <col min="8" max="8" width="10.85546875" style="4" customWidth="1"/>
    <col min="9" max="9" width="10.7109375" style="4" customWidth="1"/>
    <col min="10" max="10" width="10.28515625" style="13" customWidth="1"/>
    <col min="11" max="11" width="11.28515625" style="13" customWidth="1"/>
    <col min="12" max="12" width="12.5703125" style="29" customWidth="1"/>
    <col min="13" max="13" width="10.7109375" style="4" customWidth="1"/>
    <col min="14" max="14" width="12.5703125" style="4" customWidth="1"/>
    <col min="15" max="15" width="6" style="13" customWidth="1"/>
    <col min="16" max="16" width="9.140625" style="29"/>
    <col min="17" max="16384" width="9.140625" style="4"/>
  </cols>
  <sheetData>
    <row r="1" spans="1:16" ht="60" customHeight="1">
      <c r="A1" s="88" t="s">
        <v>138</v>
      </c>
      <c r="B1" s="88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6" ht="15.75" customHeight="1">
      <c r="A2" s="93" t="s">
        <v>15</v>
      </c>
      <c r="B2" s="94" t="s">
        <v>14</v>
      </c>
      <c r="C2" s="93" t="s">
        <v>0</v>
      </c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6" ht="59.25" customHeight="1">
      <c r="A3" s="93"/>
      <c r="B3" s="94"/>
      <c r="C3" s="93" t="s">
        <v>53</v>
      </c>
      <c r="D3" s="93"/>
      <c r="E3" s="93"/>
      <c r="F3" s="93" t="s">
        <v>77</v>
      </c>
      <c r="G3" s="93"/>
      <c r="H3" s="93" t="s">
        <v>78</v>
      </c>
      <c r="I3" s="93"/>
      <c r="J3" s="93" t="s">
        <v>83</v>
      </c>
      <c r="K3" s="93"/>
      <c r="L3" s="93"/>
      <c r="M3" s="93" t="s">
        <v>84</v>
      </c>
      <c r="N3" s="93"/>
    </row>
    <row r="4" spans="1:16" ht="28.5" customHeight="1">
      <c r="A4" s="93"/>
      <c r="B4" s="94"/>
      <c r="C4" s="84" t="s">
        <v>12</v>
      </c>
      <c r="D4" s="84" t="s">
        <v>16</v>
      </c>
      <c r="E4" s="84" t="s">
        <v>13</v>
      </c>
      <c r="F4" s="47" t="s">
        <v>12</v>
      </c>
      <c r="G4" s="47" t="s">
        <v>13</v>
      </c>
      <c r="H4" s="47" t="s">
        <v>12</v>
      </c>
      <c r="I4" s="47" t="s">
        <v>13</v>
      </c>
      <c r="J4" s="47" t="s">
        <v>12</v>
      </c>
      <c r="K4" s="47" t="s">
        <v>13</v>
      </c>
      <c r="L4" s="47" t="s">
        <v>74</v>
      </c>
      <c r="M4" s="58" t="s">
        <v>12</v>
      </c>
      <c r="N4" s="58" t="s">
        <v>13</v>
      </c>
    </row>
    <row r="5" spans="1:16" ht="59.25" hidden="1" customHeight="1">
      <c r="A5" s="48" t="s">
        <v>1</v>
      </c>
      <c r="B5" s="15" t="s">
        <v>40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13" t="s">
        <v>23</v>
      </c>
      <c r="P5" s="29" t="s">
        <v>41</v>
      </c>
    </row>
    <row r="6" spans="1:16" ht="59.25" hidden="1" customHeight="1">
      <c r="A6" s="48"/>
      <c r="B6" s="16" t="s">
        <v>72</v>
      </c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</row>
    <row r="7" spans="1:16" ht="59.25" hidden="1" customHeight="1">
      <c r="A7" s="96" t="s">
        <v>3</v>
      </c>
      <c r="B7" s="15" t="s">
        <v>42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13" t="s">
        <v>43</v>
      </c>
      <c r="P7" s="29" t="s">
        <v>44</v>
      </c>
    </row>
    <row r="8" spans="1:16" ht="59.25" hidden="1" customHeight="1">
      <c r="A8" s="96"/>
      <c r="B8" s="16" t="s">
        <v>71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6" ht="59.25" hidden="1" customHeight="1">
      <c r="A9" s="45"/>
      <c r="B9" s="27" t="s">
        <v>73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6" ht="53.25" customHeight="1">
      <c r="A10" s="90" t="s">
        <v>1</v>
      </c>
      <c r="B10" s="15" t="s">
        <v>139</v>
      </c>
      <c r="C10" s="2">
        <f>SUM(C11:C13)</f>
        <v>431.5</v>
      </c>
      <c r="D10" s="2">
        <f t="shared" ref="D10:N10" si="0">SUM(D11:D13)</f>
        <v>0</v>
      </c>
      <c r="E10" s="55">
        <f t="shared" si="0"/>
        <v>4603.8500000000004</v>
      </c>
      <c r="F10" s="2">
        <f t="shared" si="0"/>
        <v>0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0</v>
      </c>
      <c r="K10" s="2">
        <f t="shared" si="0"/>
        <v>0</v>
      </c>
      <c r="L10" s="2">
        <f t="shared" si="0"/>
        <v>0</v>
      </c>
      <c r="M10" s="2">
        <f t="shared" si="0"/>
        <v>0</v>
      </c>
      <c r="N10" s="2">
        <f t="shared" si="0"/>
        <v>0</v>
      </c>
      <c r="O10" s="13" t="s">
        <v>22</v>
      </c>
      <c r="P10" s="29" t="s">
        <v>45</v>
      </c>
    </row>
    <row r="11" spans="1:16" ht="51.75" customHeight="1">
      <c r="A11" s="91"/>
      <c r="B11" s="41" t="s">
        <v>123</v>
      </c>
      <c r="C11" s="3">
        <v>320</v>
      </c>
      <c r="D11" s="3"/>
      <c r="E11" s="52">
        <v>4603.8500000000004</v>
      </c>
      <c r="F11" s="3"/>
      <c r="G11" s="3"/>
      <c r="H11" s="3"/>
      <c r="I11" s="3"/>
      <c r="J11" s="3"/>
      <c r="K11" s="3"/>
      <c r="L11" s="3"/>
      <c r="M11" s="3"/>
      <c r="N11" s="3"/>
    </row>
    <row r="12" spans="1:16" ht="68.25" customHeight="1">
      <c r="A12" s="91"/>
      <c r="B12" s="41" t="s">
        <v>124</v>
      </c>
      <c r="C12" s="3">
        <v>111.5</v>
      </c>
      <c r="D12" s="3"/>
      <c r="E12" s="52"/>
      <c r="F12" s="3"/>
      <c r="G12" s="3"/>
      <c r="H12" s="3"/>
      <c r="I12" s="3"/>
      <c r="J12" s="3"/>
      <c r="K12" s="3"/>
      <c r="L12" s="3"/>
      <c r="M12" s="3"/>
      <c r="N12" s="3"/>
    </row>
    <row r="13" spans="1:16" ht="52.5" customHeight="1">
      <c r="A13" s="92"/>
      <c r="B13" s="41" t="s">
        <v>141</v>
      </c>
      <c r="C13" s="3"/>
      <c r="D13" s="3"/>
      <c r="E13" s="52"/>
      <c r="F13" s="3"/>
      <c r="G13" s="3"/>
      <c r="H13" s="3"/>
      <c r="I13" s="3"/>
      <c r="J13" s="3"/>
      <c r="K13" s="3"/>
      <c r="L13" s="3"/>
      <c r="M13" s="3"/>
      <c r="N13" s="3"/>
    </row>
    <row r="14" spans="1:16" ht="33.75" customHeight="1">
      <c r="A14" s="90" t="s">
        <v>3</v>
      </c>
      <c r="B14" s="15" t="s">
        <v>143</v>
      </c>
      <c r="C14" s="2">
        <f>C15</f>
        <v>615</v>
      </c>
      <c r="D14" s="2">
        <f t="shared" ref="D14:N14" si="1">D15</f>
        <v>0</v>
      </c>
      <c r="E14" s="2">
        <f t="shared" si="1"/>
        <v>60880</v>
      </c>
      <c r="F14" s="2">
        <f t="shared" si="1"/>
        <v>0</v>
      </c>
      <c r="G14" s="2">
        <f t="shared" si="1"/>
        <v>0</v>
      </c>
      <c r="H14" s="2">
        <f t="shared" si="1"/>
        <v>0</v>
      </c>
      <c r="I14" s="2">
        <f t="shared" si="1"/>
        <v>0</v>
      </c>
      <c r="J14" s="2">
        <f t="shared" si="1"/>
        <v>0</v>
      </c>
      <c r="K14" s="2">
        <f t="shared" si="1"/>
        <v>0</v>
      </c>
      <c r="L14" s="2">
        <f t="shared" si="1"/>
        <v>0</v>
      </c>
      <c r="M14" s="2">
        <f t="shared" si="1"/>
        <v>0</v>
      </c>
      <c r="N14" s="2">
        <f t="shared" si="1"/>
        <v>0</v>
      </c>
      <c r="O14" s="13" t="s">
        <v>43</v>
      </c>
      <c r="P14" s="29" t="s">
        <v>46</v>
      </c>
    </row>
    <row r="15" spans="1:16" ht="59.25" customHeight="1">
      <c r="A15" s="92"/>
      <c r="B15" s="16" t="s">
        <v>142</v>
      </c>
      <c r="C15" s="3">
        <v>615</v>
      </c>
      <c r="D15" s="3"/>
      <c r="E15" s="3">
        <v>60880</v>
      </c>
      <c r="F15" s="3"/>
      <c r="G15" s="3"/>
      <c r="H15" s="3"/>
      <c r="I15" s="3"/>
      <c r="J15" s="3"/>
      <c r="K15" s="3"/>
      <c r="L15" s="3"/>
      <c r="M15" s="3"/>
      <c r="N15" s="3"/>
    </row>
    <row r="16" spans="1:16" s="51" customFormat="1" ht="52.5" customHeight="1">
      <c r="A16" s="90" t="s">
        <v>5</v>
      </c>
      <c r="B16" s="15" t="s">
        <v>144</v>
      </c>
      <c r="C16" s="55">
        <f>C17</f>
        <v>15.79</v>
      </c>
      <c r="D16" s="55">
        <f t="shared" ref="D16:N16" si="2">D17</f>
        <v>0</v>
      </c>
      <c r="E16" s="55">
        <f t="shared" si="2"/>
        <v>300</v>
      </c>
      <c r="F16" s="55">
        <f t="shared" si="2"/>
        <v>0</v>
      </c>
      <c r="G16" s="55">
        <f t="shared" si="2"/>
        <v>0</v>
      </c>
      <c r="H16" s="55">
        <f t="shared" si="2"/>
        <v>0</v>
      </c>
      <c r="I16" s="55">
        <f t="shared" si="2"/>
        <v>0</v>
      </c>
      <c r="J16" s="55">
        <f t="shared" si="2"/>
        <v>0</v>
      </c>
      <c r="K16" s="55">
        <f t="shared" si="2"/>
        <v>0</v>
      </c>
      <c r="L16" s="55">
        <f t="shared" si="2"/>
        <v>0</v>
      </c>
      <c r="M16" s="55">
        <f t="shared" si="2"/>
        <v>0</v>
      </c>
      <c r="N16" s="55">
        <f t="shared" si="2"/>
        <v>0</v>
      </c>
      <c r="O16" s="49"/>
      <c r="P16" s="50"/>
    </row>
    <row r="17" spans="1:14" ht="48.75" customHeight="1">
      <c r="A17" s="92"/>
      <c r="B17" s="16" t="s">
        <v>146</v>
      </c>
      <c r="C17" s="52">
        <v>15.79</v>
      </c>
      <c r="D17" s="52"/>
      <c r="E17" s="52">
        <v>300</v>
      </c>
      <c r="F17" s="3"/>
      <c r="G17" s="3"/>
      <c r="H17" s="3"/>
      <c r="I17" s="3"/>
      <c r="J17" s="3"/>
      <c r="K17" s="3"/>
      <c r="L17" s="3"/>
      <c r="M17" s="3"/>
      <c r="N17" s="3"/>
    </row>
    <row r="18" spans="1:14" ht="37.5" customHeight="1">
      <c r="A18" s="90" t="s">
        <v>7</v>
      </c>
      <c r="B18" s="15" t="s">
        <v>140</v>
      </c>
      <c r="C18" s="3">
        <f>C19</f>
        <v>0</v>
      </c>
      <c r="D18" s="3">
        <f t="shared" ref="D18:N18" si="3">D19</f>
        <v>0</v>
      </c>
      <c r="E18" s="3">
        <f t="shared" si="3"/>
        <v>0</v>
      </c>
      <c r="F18" s="3">
        <f t="shared" si="3"/>
        <v>0</v>
      </c>
      <c r="G18" s="3">
        <f t="shared" si="3"/>
        <v>0</v>
      </c>
      <c r="H18" s="3">
        <f t="shared" si="3"/>
        <v>0</v>
      </c>
      <c r="I18" s="3">
        <f t="shared" si="3"/>
        <v>0</v>
      </c>
      <c r="J18" s="3">
        <f t="shared" si="3"/>
        <v>0</v>
      </c>
      <c r="K18" s="3">
        <f t="shared" si="3"/>
        <v>0</v>
      </c>
      <c r="L18" s="3">
        <f t="shared" si="3"/>
        <v>0</v>
      </c>
      <c r="M18" s="3">
        <f t="shared" si="3"/>
        <v>0</v>
      </c>
      <c r="N18" s="3">
        <f t="shared" si="3"/>
        <v>0</v>
      </c>
    </row>
    <row r="19" spans="1:14" ht="66.75" customHeight="1">
      <c r="A19" s="92"/>
      <c r="B19" s="16" t="s">
        <v>145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ht="53.25" hidden="1" customHeight="1">
      <c r="A20" s="80"/>
      <c r="B20" s="16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ht="15.75">
      <c r="A21" s="48"/>
      <c r="B21" s="15" t="s">
        <v>8</v>
      </c>
      <c r="C21" s="2">
        <f>C10+C18+C14+C16</f>
        <v>1062.29</v>
      </c>
      <c r="D21" s="2">
        <f t="shared" ref="D21:N21" si="4">D10+D18+D14+D16</f>
        <v>0</v>
      </c>
      <c r="E21" s="2">
        <f t="shared" si="4"/>
        <v>65783.850000000006</v>
      </c>
      <c r="F21" s="2">
        <f t="shared" si="4"/>
        <v>0</v>
      </c>
      <c r="G21" s="2">
        <f t="shared" si="4"/>
        <v>0</v>
      </c>
      <c r="H21" s="2">
        <f t="shared" si="4"/>
        <v>0</v>
      </c>
      <c r="I21" s="2">
        <f t="shared" si="4"/>
        <v>0</v>
      </c>
      <c r="J21" s="2">
        <f t="shared" si="4"/>
        <v>0</v>
      </c>
      <c r="K21" s="2">
        <f t="shared" si="4"/>
        <v>0</v>
      </c>
      <c r="L21" s="2">
        <f t="shared" si="4"/>
        <v>0</v>
      </c>
      <c r="M21" s="2">
        <f t="shared" si="4"/>
        <v>0</v>
      </c>
      <c r="N21" s="2">
        <f t="shared" si="4"/>
        <v>0</v>
      </c>
    </row>
  </sheetData>
  <mergeCells count="14">
    <mergeCell ref="A16:A17"/>
    <mergeCell ref="A18:A19"/>
    <mergeCell ref="C2:N2"/>
    <mergeCell ref="A1:N1"/>
    <mergeCell ref="A7:A8"/>
    <mergeCell ref="A14:A15"/>
    <mergeCell ref="A2:A4"/>
    <mergeCell ref="B2:B4"/>
    <mergeCell ref="C3:E3"/>
    <mergeCell ref="J3:L3"/>
    <mergeCell ref="M3:N3"/>
    <mergeCell ref="F3:G3"/>
    <mergeCell ref="H3:I3"/>
    <mergeCell ref="A10:A13"/>
  </mergeCells>
  <pageMargins left="0.39370078740157483" right="0.23622047244094491" top="0.52" bottom="0.39370078740157483" header="0.15748031496062992" footer="0.15748031496062992"/>
  <pageSetup paperSize="9" scale="81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"/>
  <sheetViews>
    <sheetView workbookViewId="0">
      <selection activeCell="C9" sqref="C9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10.140625" style="30" bestFit="1" customWidth="1"/>
    <col min="4" max="5" width="9.140625" style="30"/>
    <col min="6" max="6" width="10" style="30" customWidth="1"/>
    <col min="7" max="7" width="9.140625" style="30"/>
    <col min="8" max="8" width="10.85546875" style="30" customWidth="1"/>
    <col min="9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15" s="4" customFormat="1" ht="60" customHeight="1">
      <c r="A1" s="88" t="s">
        <v>65</v>
      </c>
      <c r="B1" s="88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13"/>
      <c r="O1" s="29"/>
    </row>
    <row r="2" spans="1:15" s="4" customFormat="1" ht="15.75" customHeight="1">
      <c r="A2" s="93" t="s">
        <v>15</v>
      </c>
      <c r="B2" s="94" t="s">
        <v>14</v>
      </c>
      <c r="C2" s="93" t="s">
        <v>0</v>
      </c>
      <c r="D2" s="93"/>
      <c r="E2" s="93"/>
      <c r="F2" s="93"/>
      <c r="G2" s="93"/>
      <c r="H2" s="93"/>
      <c r="I2" s="93"/>
      <c r="J2" s="93"/>
      <c r="K2" s="93"/>
      <c r="L2" s="93"/>
      <c r="M2" s="93"/>
      <c r="N2" s="13"/>
      <c r="O2" s="29"/>
    </row>
    <row r="3" spans="1:15" s="4" customFormat="1" ht="15.75" customHeight="1">
      <c r="A3" s="93"/>
      <c r="B3" s="94"/>
      <c r="C3" s="93" t="s">
        <v>125</v>
      </c>
      <c r="D3" s="93"/>
      <c r="E3" s="93"/>
      <c r="F3" s="93" t="s">
        <v>77</v>
      </c>
      <c r="G3" s="93"/>
      <c r="H3" s="93" t="s">
        <v>78</v>
      </c>
      <c r="I3" s="93"/>
      <c r="J3" s="93" t="s">
        <v>83</v>
      </c>
      <c r="K3" s="93"/>
      <c r="L3" s="93" t="s">
        <v>84</v>
      </c>
      <c r="M3" s="93"/>
      <c r="N3" s="13"/>
      <c r="O3" s="29"/>
    </row>
    <row r="4" spans="1:15" s="4" customFormat="1" ht="15.75">
      <c r="A4" s="93"/>
      <c r="B4" s="94"/>
      <c r="C4" s="47" t="s">
        <v>12</v>
      </c>
      <c r="D4" s="47" t="s">
        <v>16</v>
      </c>
      <c r="E4" s="47" t="s">
        <v>13</v>
      </c>
      <c r="F4" s="47" t="s">
        <v>12</v>
      </c>
      <c r="G4" s="47" t="s">
        <v>13</v>
      </c>
      <c r="H4" s="47" t="s">
        <v>12</v>
      </c>
      <c r="I4" s="47" t="s">
        <v>13</v>
      </c>
      <c r="J4" s="47" t="s">
        <v>12</v>
      </c>
      <c r="K4" s="47" t="s">
        <v>13</v>
      </c>
      <c r="L4" s="56" t="s">
        <v>12</v>
      </c>
      <c r="M4" s="56" t="s">
        <v>13</v>
      </c>
      <c r="N4" s="13"/>
      <c r="O4" s="29"/>
    </row>
    <row r="5" spans="1:15" s="4" customFormat="1" ht="82.5" customHeight="1">
      <c r="A5" s="65" t="s">
        <v>1</v>
      </c>
      <c r="B5" s="15" t="s">
        <v>62</v>
      </c>
      <c r="C5" s="2">
        <v>590</v>
      </c>
      <c r="D5" s="2"/>
      <c r="E5" s="2"/>
      <c r="F5" s="2">
        <v>640</v>
      </c>
      <c r="G5" s="2"/>
      <c r="H5" s="2">
        <v>640</v>
      </c>
      <c r="I5" s="2"/>
      <c r="J5" s="2">
        <v>640</v>
      </c>
      <c r="K5" s="2"/>
      <c r="L5" s="2">
        <v>640</v>
      </c>
      <c r="M5" s="39"/>
      <c r="N5" s="13" t="s">
        <v>63</v>
      </c>
      <c r="O5" s="29" t="s">
        <v>64</v>
      </c>
    </row>
    <row r="6" spans="1:15" s="4" customFormat="1" ht="49.5" customHeight="1">
      <c r="A6" s="46"/>
      <c r="B6" s="16" t="s">
        <v>127</v>
      </c>
      <c r="C6" s="3">
        <v>42</v>
      </c>
      <c r="D6" s="3"/>
      <c r="E6" s="3"/>
      <c r="F6" s="3"/>
      <c r="G6" s="3"/>
      <c r="H6" s="3"/>
      <c r="I6" s="3"/>
      <c r="J6" s="3"/>
      <c r="K6" s="3"/>
      <c r="L6" s="3"/>
      <c r="M6" s="3"/>
      <c r="N6" s="13"/>
      <c r="O6" s="29"/>
    </row>
    <row r="7" spans="1:15" s="51" customFormat="1" ht="49.5" customHeight="1">
      <c r="A7" s="90" t="s">
        <v>3</v>
      </c>
      <c r="B7" s="15" t="s">
        <v>70</v>
      </c>
      <c r="C7" s="2">
        <v>450</v>
      </c>
      <c r="D7" s="2">
        <f t="shared" ref="D7:M7" si="0">D8</f>
        <v>0</v>
      </c>
      <c r="E7" s="2">
        <f t="shared" si="0"/>
        <v>0</v>
      </c>
      <c r="F7" s="2">
        <v>400</v>
      </c>
      <c r="G7" s="2">
        <f t="shared" si="0"/>
        <v>0</v>
      </c>
      <c r="H7" s="2">
        <v>400</v>
      </c>
      <c r="I7" s="2">
        <f t="shared" si="0"/>
        <v>0</v>
      </c>
      <c r="J7" s="2">
        <v>400</v>
      </c>
      <c r="K7" s="2">
        <f t="shared" si="0"/>
        <v>0</v>
      </c>
      <c r="L7" s="2">
        <v>400</v>
      </c>
      <c r="M7" s="2">
        <f t="shared" si="0"/>
        <v>0</v>
      </c>
      <c r="N7" s="49" t="s">
        <v>75</v>
      </c>
      <c r="O7" s="50"/>
    </row>
    <row r="8" spans="1:15" s="51" customFormat="1" ht="34.5" customHeight="1">
      <c r="A8" s="92"/>
      <c r="B8" s="16" t="s">
        <v>126</v>
      </c>
      <c r="C8" s="3">
        <v>170</v>
      </c>
      <c r="D8" s="3"/>
      <c r="E8" s="3"/>
      <c r="F8" s="3"/>
      <c r="G8" s="3"/>
      <c r="H8" s="3"/>
      <c r="I8" s="3"/>
      <c r="J8" s="3"/>
      <c r="K8" s="3"/>
      <c r="L8" s="3"/>
      <c r="M8" s="3"/>
      <c r="N8" s="49"/>
      <c r="O8" s="50"/>
    </row>
    <row r="9" spans="1:15" s="4" customFormat="1" ht="15.75">
      <c r="A9" s="48"/>
      <c r="B9" s="15" t="s">
        <v>8</v>
      </c>
      <c r="C9" s="2">
        <f>C5+C7</f>
        <v>1040</v>
      </c>
      <c r="D9" s="2">
        <f t="shared" ref="D9:M9" si="1">D5+D7</f>
        <v>0</v>
      </c>
      <c r="E9" s="2">
        <f t="shared" si="1"/>
        <v>0</v>
      </c>
      <c r="F9" s="2">
        <f t="shared" si="1"/>
        <v>1040</v>
      </c>
      <c r="G9" s="2">
        <f t="shared" si="1"/>
        <v>0</v>
      </c>
      <c r="H9" s="2">
        <f t="shared" si="1"/>
        <v>1040</v>
      </c>
      <c r="I9" s="2">
        <f t="shared" si="1"/>
        <v>0</v>
      </c>
      <c r="J9" s="2">
        <f t="shared" si="1"/>
        <v>1040</v>
      </c>
      <c r="K9" s="2">
        <f t="shared" si="1"/>
        <v>0</v>
      </c>
      <c r="L9" s="2">
        <f t="shared" si="1"/>
        <v>1040</v>
      </c>
      <c r="M9" s="2">
        <f t="shared" si="1"/>
        <v>0</v>
      </c>
      <c r="N9" s="13"/>
      <c r="O9" s="29"/>
    </row>
  </sheetData>
  <mergeCells count="10">
    <mergeCell ref="A7:A8"/>
    <mergeCell ref="C2:M2"/>
    <mergeCell ref="A1:M1"/>
    <mergeCell ref="A2:A4"/>
    <mergeCell ref="B2:B4"/>
    <mergeCell ref="C3:E3"/>
    <mergeCell ref="F3:G3"/>
    <mergeCell ref="H3:I3"/>
    <mergeCell ref="J3:K3"/>
    <mergeCell ref="L3:M3"/>
  </mergeCells>
  <pageMargins left="0.70866141732283472" right="0.17" top="0.74803149606299213" bottom="0.74803149606299213" header="0.31496062992125984" footer="0.31496062992125984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3"/>
  <sheetViews>
    <sheetView workbookViewId="0">
      <selection activeCell="I10" sqref="I10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9.7109375" style="30" customWidth="1"/>
    <col min="4" max="4" width="12.140625" style="30" customWidth="1"/>
    <col min="5" max="5" width="11" style="30" customWidth="1"/>
    <col min="6" max="8" width="9.7109375" style="30" customWidth="1"/>
    <col min="9" max="9" width="10.7109375" style="30" customWidth="1"/>
    <col min="10" max="17" width="9.7109375" style="30" customWidth="1"/>
    <col min="18" max="16384" width="9.140625" style="30"/>
  </cols>
  <sheetData>
    <row r="1" spans="1:17" s="4" customFormat="1" ht="60" customHeight="1">
      <c r="A1" s="88" t="s">
        <v>76</v>
      </c>
      <c r="B1" s="88"/>
      <c r="C1" s="89"/>
      <c r="D1" s="89"/>
      <c r="E1" s="89"/>
      <c r="F1" s="89"/>
      <c r="G1" s="89"/>
      <c r="H1" s="89"/>
      <c r="I1" s="89"/>
      <c r="J1" s="89"/>
      <c r="K1" s="64"/>
    </row>
    <row r="2" spans="1:17" s="4" customFormat="1" ht="15.75" customHeight="1">
      <c r="A2" s="93" t="s">
        <v>15</v>
      </c>
      <c r="B2" s="94" t="s">
        <v>14</v>
      </c>
      <c r="C2" s="86" t="s">
        <v>0</v>
      </c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97"/>
    </row>
    <row r="3" spans="1:17" s="4" customFormat="1" ht="15.75" customHeight="1">
      <c r="A3" s="93"/>
      <c r="B3" s="94"/>
      <c r="C3" s="86" t="s">
        <v>53</v>
      </c>
      <c r="D3" s="87"/>
      <c r="E3" s="97"/>
      <c r="F3" s="86" t="s">
        <v>77</v>
      </c>
      <c r="G3" s="87"/>
      <c r="H3" s="97"/>
      <c r="I3" s="86" t="s">
        <v>78</v>
      </c>
      <c r="J3" s="87"/>
      <c r="K3" s="97"/>
      <c r="L3" s="86" t="s">
        <v>83</v>
      </c>
      <c r="M3" s="87"/>
      <c r="N3" s="87"/>
      <c r="O3" s="93" t="s">
        <v>84</v>
      </c>
      <c r="P3" s="93"/>
      <c r="Q3" s="93"/>
    </row>
    <row r="4" spans="1:17" s="4" customFormat="1" ht="15.75">
      <c r="A4" s="93"/>
      <c r="B4" s="94"/>
      <c r="C4" s="47" t="s">
        <v>12</v>
      </c>
      <c r="D4" s="62" t="s">
        <v>13</v>
      </c>
      <c r="E4" s="62" t="s">
        <v>74</v>
      </c>
      <c r="F4" s="47" t="s">
        <v>12</v>
      </c>
      <c r="G4" s="47" t="s">
        <v>13</v>
      </c>
      <c r="H4" s="66" t="s">
        <v>74</v>
      </c>
      <c r="I4" s="47" t="s">
        <v>12</v>
      </c>
      <c r="J4" s="47" t="s">
        <v>13</v>
      </c>
      <c r="K4" s="66" t="s">
        <v>74</v>
      </c>
      <c r="L4" s="59" t="s">
        <v>12</v>
      </c>
      <c r="M4" s="59" t="s">
        <v>13</v>
      </c>
      <c r="N4" s="66" t="s">
        <v>74</v>
      </c>
      <c r="O4" s="66" t="s">
        <v>12</v>
      </c>
      <c r="P4" s="66" t="s">
        <v>13</v>
      </c>
      <c r="Q4" s="66" t="s">
        <v>74</v>
      </c>
    </row>
    <row r="5" spans="1:17" s="4" customFormat="1" ht="33.75" customHeight="1">
      <c r="A5" s="90" t="s">
        <v>1</v>
      </c>
      <c r="B5" s="67" t="s">
        <v>79</v>
      </c>
      <c r="C5" s="2">
        <f>SUM(C6:C16)</f>
        <v>0</v>
      </c>
      <c r="D5" s="2">
        <f t="shared" ref="D5:Q5" si="0">SUM(D6:D16)</f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9000</v>
      </c>
      <c r="J5" s="2">
        <f t="shared" si="0"/>
        <v>0</v>
      </c>
      <c r="K5" s="2">
        <f t="shared" si="0"/>
        <v>0</v>
      </c>
      <c r="L5" s="2">
        <f t="shared" si="0"/>
        <v>0</v>
      </c>
      <c r="M5" s="2">
        <f t="shared" si="0"/>
        <v>0</v>
      </c>
      <c r="N5" s="2">
        <f t="shared" si="0"/>
        <v>0</v>
      </c>
      <c r="O5" s="2">
        <f t="shared" si="0"/>
        <v>0</v>
      </c>
      <c r="P5" s="2">
        <f t="shared" si="0"/>
        <v>0</v>
      </c>
      <c r="Q5" s="2">
        <f t="shared" si="0"/>
        <v>0</v>
      </c>
    </row>
    <row r="6" spans="1:17" s="4" customFormat="1" ht="49.5" customHeight="1">
      <c r="A6" s="91"/>
      <c r="B6" s="63" t="s">
        <v>97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68"/>
      <c r="O6" s="2"/>
      <c r="P6" s="2"/>
      <c r="Q6" s="31"/>
    </row>
    <row r="7" spans="1:17" s="4" customFormat="1" ht="50.25" customHeight="1">
      <c r="A7" s="91"/>
      <c r="B7" s="16" t="s">
        <v>98</v>
      </c>
      <c r="C7" s="3"/>
      <c r="D7" s="3"/>
      <c r="E7" s="3"/>
      <c r="F7" s="38"/>
      <c r="G7" s="38"/>
      <c r="H7" s="38"/>
      <c r="I7" s="3"/>
      <c r="J7" s="3"/>
      <c r="K7" s="3"/>
      <c r="L7" s="3"/>
      <c r="M7" s="3"/>
      <c r="N7" s="69"/>
      <c r="O7" s="3"/>
      <c r="P7" s="3"/>
      <c r="Q7" s="31"/>
    </row>
    <row r="8" spans="1:17" s="4" customFormat="1" ht="47.25" customHeight="1">
      <c r="A8" s="91"/>
      <c r="B8" s="16" t="s">
        <v>99</v>
      </c>
      <c r="C8" s="3"/>
      <c r="D8" s="3"/>
      <c r="E8" s="3"/>
      <c r="F8" s="38"/>
      <c r="G8" s="38"/>
      <c r="H8" s="38"/>
      <c r="I8" s="3"/>
      <c r="J8" s="3"/>
      <c r="K8" s="3"/>
      <c r="L8" s="3"/>
      <c r="M8" s="3"/>
      <c r="N8" s="69"/>
      <c r="O8" s="3"/>
      <c r="P8" s="3"/>
      <c r="Q8" s="31"/>
    </row>
    <row r="9" spans="1:17" s="4" customFormat="1" ht="47.25" customHeight="1">
      <c r="A9" s="91"/>
      <c r="B9" s="16" t="s">
        <v>100</v>
      </c>
      <c r="C9" s="3"/>
      <c r="D9" s="3"/>
      <c r="E9" s="3"/>
      <c r="F9" s="38"/>
      <c r="G9" s="3"/>
      <c r="H9" s="3"/>
      <c r="I9" s="3"/>
      <c r="J9" s="3"/>
      <c r="K9" s="3"/>
      <c r="L9" s="3"/>
      <c r="M9" s="3"/>
      <c r="N9" s="69"/>
      <c r="O9" s="3"/>
      <c r="P9" s="3"/>
      <c r="Q9" s="31"/>
    </row>
    <row r="10" spans="1:17" s="4" customFormat="1" ht="31.5" customHeight="1">
      <c r="A10" s="91"/>
      <c r="B10" s="16" t="s">
        <v>101</v>
      </c>
      <c r="C10" s="3"/>
      <c r="D10" s="3"/>
      <c r="E10" s="3"/>
      <c r="F10" s="38"/>
      <c r="G10" s="3"/>
      <c r="H10" s="3"/>
      <c r="I10" s="3">
        <v>9000</v>
      </c>
      <c r="J10" s="3"/>
      <c r="K10" s="3"/>
      <c r="L10" s="3"/>
      <c r="M10" s="3"/>
      <c r="N10" s="69"/>
      <c r="O10" s="3"/>
      <c r="P10" s="3"/>
      <c r="Q10" s="31"/>
    </row>
    <row r="11" spans="1:17" s="4" customFormat="1" ht="31.5" customHeight="1">
      <c r="A11" s="91"/>
      <c r="B11" s="16" t="s">
        <v>102</v>
      </c>
      <c r="C11" s="3"/>
      <c r="D11" s="3"/>
      <c r="E11" s="3"/>
      <c r="F11" s="38"/>
      <c r="G11" s="3"/>
      <c r="H11" s="3"/>
      <c r="I11" s="3"/>
      <c r="J11" s="3"/>
      <c r="K11" s="3"/>
      <c r="L11" s="3"/>
      <c r="M11" s="3"/>
      <c r="N11" s="69"/>
      <c r="O11" s="3"/>
      <c r="P11" s="3"/>
      <c r="Q11" s="31"/>
    </row>
    <row r="12" spans="1:17" s="4" customFormat="1" ht="31.5" customHeight="1">
      <c r="A12" s="91"/>
      <c r="B12" s="16" t="s">
        <v>103</v>
      </c>
      <c r="C12" s="3"/>
      <c r="D12" s="3"/>
      <c r="E12" s="3"/>
      <c r="F12" s="38"/>
      <c r="G12" s="3"/>
      <c r="H12" s="3"/>
      <c r="I12" s="3"/>
      <c r="J12" s="3"/>
      <c r="K12" s="3"/>
      <c r="L12" s="3"/>
      <c r="M12" s="3"/>
      <c r="N12" s="69"/>
      <c r="O12" s="3"/>
      <c r="P12" s="3"/>
      <c r="Q12" s="31"/>
    </row>
    <row r="13" spans="1:17" s="4" customFormat="1" ht="33.75" customHeight="1">
      <c r="A13" s="91"/>
      <c r="B13" s="16" t="s">
        <v>104</v>
      </c>
      <c r="C13" s="3"/>
      <c r="D13" s="3"/>
      <c r="E13" s="3"/>
      <c r="F13" s="38"/>
      <c r="G13" s="3"/>
      <c r="H13" s="3"/>
      <c r="I13" s="3"/>
      <c r="J13" s="3"/>
      <c r="K13" s="3"/>
      <c r="L13" s="3"/>
      <c r="M13" s="3"/>
      <c r="N13" s="69"/>
      <c r="O13" s="3"/>
      <c r="P13" s="3"/>
      <c r="Q13" s="31"/>
    </row>
    <row r="14" spans="1:17" s="4" customFormat="1" ht="50.25" customHeight="1">
      <c r="A14" s="91"/>
      <c r="B14" s="16" t="s">
        <v>147</v>
      </c>
      <c r="C14" s="3"/>
      <c r="D14" s="3"/>
      <c r="E14" s="3"/>
      <c r="F14" s="38"/>
      <c r="G14" s="3"/>
      <c r="H14" s="3"/>
      <c r="I14" s="3"/>
      <c r="J14" s="3"/>
      <c r="K14" s="3"/>
      <c r="L14" s="3"/>
      <c r="M14" s="3"/>
      <c r="N14" s="69"/>
      <c r="O14" s="3"/>
      <c r="P14" s="3"/>
      <c r="Q14" s="31"/>
    </row>
    <row r="15" spans="1:17" s="4" customFormat="1" ht="33" customHeight="1">
      <c r="A15" s="91"/>
      <c r="B15" s="16" t="s">
        <v>148</v>
      </c>
      <c r="C15" s="3"/>
      <c r="D15" s="3"/>
      <c r="E15" s="3"/>
      <c r="F15" s="38"/>
      <c r="G15" s="3"/>
      <c r="H15" s="3"/>
      <c r="I15" s="3"/>
      <c r="J15" s="3"/>
      <c r="K15" s="3"/>
      <c r="L15" s="3"/>
      <c r="M15" s="3"/>
      <c r="N15" s="69"/>
      <c r="O15" s="3"/>
      <c r="P15" s="3"/>
      <c r="Q15" s="31"/>
    </row>
    <row r="16" spans="1:17" s="4" customFormat="1" ht="49.5" customHeight="1">
      <c r="A16" s="91"/>
      <c r="B16" s="16" t="s">
        <v>149</v>
      </c>
      <c r="C16" s="3"/>
      <c r="D16" s="3"/>
      <c r="E16" s="3"/>
      <c r="F16" s="38"/>
      <c r="G16" s="3"/>
      <c r="H16" s="3"/>
      <c r="I16" s="3"/>
      <c r="J16" s="3"/>
      <c r="K16" s="3"/>
      <c r="L16" s="3"/>
      <c r="M16" s="3"/>
      <c r="N16" s="69"/>
      <c r="O16" s="3"/>
      <c r="P16" s="3"/>
      <c r="Q16" s="31"/>
    </row>
    <row r="17" spans="1:17" s="51" customFormat="1" ht="32.25" customHeight="1">
      <c r="A17" s="91" t="s">
        <v>3</v>
      </c>
      <c r="B17" s="15" t="s">
        <v>80</v>
      </c>
      <c r="C17" s="55">
        <f>SUM(C18:C25)</f>
        <v>922</v>
      </c>
      <c r="D17" s="55">
        <f t="shared" ref="D17:P17" si="1">SUM(D18:D19)</f>
        <v>11734.38</v>
      </c>
      <c r="E17" s="55">
        <f t="shared" si="1"/>
        <v>5779.62</v>
      </c>
      <c r="F17" s="2">
        <f t="shared" si="1"/>
        <v>0</v>
      </c>
      <c r="G17" s="2">
        <f t="shared" si="1"/>
        <v>0</v>
      </c>
      <c r="H17" s="2"/>
      <c r="I17" s="2">
        <f t="shared" si="1"/>
        <v>0</v>
      </c>
      <c r="J17" s="2">
        <f t="shared" si="1"/>
        <v>0</v>
      </c>
      <c r="K17" s="2"/>
      <c r="L17" s="2">
        <f t="shared" si="1"/>
        <v>0</v>
      </c>
      <c r="M17" s="2">
        <f t="shared" si="1"/>
        <v>0</v>
      </c>
      <c r="N17" s="68"/>
      <c r="O17" s="2">
        <f t="shared" si="1"/>
        <v>0</v>
      </c>
      <c r="P17" s="2">
        <f t="shared" si="1"/>
        <v>0</v>
      </c>
      <c r="Q17" s="70"/>
    </row>
    <row r="18" spans="1:17" s="51" customFormat="1" ht="81" customHeight="1">
      <c r="A18" s="91"/>
      <c r="B18" s="16" t="s">
        <v>105</v>
      </c>
      <c r="C18" s="52">
        <v>922</v>
      </c>
      <c r="D18" s="52">
        <v>11734.38</v>
      </c>
      <c r="E18" s="52">
        <v>5779.62</v>
      </c>
      <c r="F18" s="3"/>
      <c r="G18" s="3"/>
      <c r="H18" s="3"/>
      <c r="I18" s="3"/>
      <c r="J18" s="3"/>
      <c r="K18" s="3"/>
      <c r="L18" s="3"/>
      <c r="M18" s="3"/>
      <c r="N18" s="69"/>
      <c r="O18" s="3"/>
      <c r="P18" s="3"/>
      <c r="Q18" s="31"/>
    </row>
    <row r="19" spans="1:17" s="51" customFormat="1" ht="47.25" customHeight="1">
      <c r="A19" s="91"/>
      <c r="B19" s="16" t="s">
        <v>106</v>
      </c>
      <c r="C19" s="55"/>
      <c r="D19" s="55"/>
      <c r="E19" s="55"/>
      <c r="F19" s="2"/>
      <c r="G19" s="2"/>
      <c r="H19" s="2"/>
      <c r="I19" s="2"/>
      <c r="J19" s="2"/>
      <c r="K19" s="2"/>
      <c r="L19" s="2"/>
      <c r="M19" s="2"/>
      <c r="N19" s="68"/>
      <c r="O19" s="2"/>
      <c r="P19" s="2"/>
      <c r="Q19" s="70"/>
    </row>
    <row r="20" spans="1:17" s="51" customFormat="1" ht="63.75" customHeight="1">
      <c r="A20" s="78"/>
      <c r="B20" s="16" t="s">
        <v>155</v>
      </c>
      <c r="C20" s="55"/>
      <c r="D20" s="55"/>
      <c r="E20" s="55"/>
      <c r="F20" s="2"/>
      <c r="G20" s="2"/>
      <c r="H20" s="2"/>
      <c r="I20" s="2"/>
      <c r="J20" s="2"/>
      <c r="K20" s="2"/>
      <c r="L20" s="2"/>
      <c r="M20" s="2"/>
      <c r="N20" s="68"/>
      <c r="O20" s="2"/>
      <c r="P20" s="2"/>
      <c r="Q20" s="70"/>
    </row>
    <row r="21" spans="1:17" s="51" customFormat="1" ht="62.25" customHeight="1">
      <c r="A21" s="78"/>
      <c r="B21" s="16" t="s">
        <v>154</v>
      </c>
      <c r="C21" s="55"/>
      <c r="D21" s="55"/>
      <c r="E21" s="55"/>
      <c r="F21" s="2"/>
      <c r="G21" s="2"/>
      <c r="H21" s="2"/>
      <c r="I21" s="2"/>
      <c r="J21" s="2"/>
      <c r="K21" s="2"/>
      <c r="L21" s="2"/>
      <c r="M21" s="2"/>
      <c r="N21" s="68"/>
      <c r="O21" s="2"/>
      <c r="P21" s="2"/>
      <c r="Q21" s="70"/>
    </row>
    <row r="22" spans="1:17" s="51" customFormat="1" ht="47.25" customHeight="1">
      <c r="A22" s="78"/>
      <c r="B22" s="16" t="s">
        <v>153</v>
      </c>
      <c r="C22" s="55"/>
      <c r="D22" s="55"/>
      <c r="E22" s="55"/>
      <c r="F22" s="2"/>
      <c r="G22" s="2"/>
      <c r="H22" s="2"/>
      <c r="I22" s="2"/>
      <c r="J22" s="2"/>
      <c r="K22" s="2"/>
      <c r="L22" s="2"/>
      <c r="M22" s="2"/>
      <c r="N22" s="68"/>
      <c r="O22" s="2"/>
      <c r="P22" s="2"/>
      <c r="Q22" s="70"/>
    </row>
    <row r="23" spans="1:17" s="51" customFormat="1" ht="34.5" customHeight="1">
      <c r="A23" s="78"/>
      <c r="B23" s="16" t="s">
        <v>152</v>
      </c>
      <c r="C23" s="55"/>
      <c r="D23" s="55"/>
      <c r="E23" s="55"/>
      <c r="F23" s="2"/>
      <c r="G23" s="2"/>
      <c r="H23" s="2"/>
      <c r="I23" s="2"/>
      <c r="J23" s="2"/>
      <c r="K23" s="2"/>
      <c r="L23" s="2"/>
      <c r="M23" s="2"/>
      <c r="N23" s="68"/>
      <c r="O23" s="2"/>
      <c r="P23" s="2"/>
      <c r="Q23" s="70"/>
    </row>
    <row r="24" spans="1:17" s="51" customFormat="1" ht="47.25" customHeight="1">
      <c r="A24" s="78"/>
      <c r="B24" s="16" t="s">
        <v>151</v>
      </c>
      <c r="C24" s="55"/>
      <c r="D24" s="55"/>
      <c r="E24" s="55"/>
      <c r="F24" s="2"/>
      <c r="G24" s="2"/>
      <c r="H24" s="2"/>
      <c r="I24" s="2"/>
      <c r="J24" s="2"/>
      <c r="K24" s="2"/>
      <c r="L24" s="2"/>
      <c r="M24" s="2"/>
      <c r="N24" s="68"/>
      <c r="O24" s="2"/>
      <c r="P24" s="2"/>
      <c r="Q24" s="70"/>
    </row>
    <row r="25" spans="1:17" s="51" customFormat="1" ht="34.5" customHeight="1">
      <c r="A25" s="78"/>
      <c r="B25" s="16" t="s">
        <v>150</v>
      </c>
      <c r="C25" s="55"/>
      <c r="D25" s="55"/>
      <c r="E25" s="55"/>
      <c r="F25" s="2"/>
      <c r="G25" s="2"/>
      <c r="H25" s="2"/>
      <c r="I25" s="2"/>
      <c r="J25" s="2"/>
      <c r="K25" s="2"/>
      <c r="L25" s="2"/>
      <c r="M25" s="2"/>
      <c r="N25" s="68"/>
      <c r="O25" s="2"/>
      <c r="P25" s="2"/>
      <c r="Q25" s="70"/>
    </row>
    <row r="26" spans="1:17" s="51" customFormat="1" ht="47.25" hidden="1" customHeight="1">
      <c r="A26" s="78"/>
      <c r="B26" s="16"/>
      <c r="C26" s="55"/>
      <c r="D26" s="55"/>
      <c r="E26" s="55"/>
      <c r="F26" s="2"/>
      <c r="G26" s="2"/>
      <c r="H26" s="2"/>
      <c r="I26" s="2"/>
      <c r="J26" s="2"/>
      <c r="K26" s="2"/>
      <c r="L26" s="2"/>
      <c r="M26" s="2"/>
      <c r="N26" s="68"/>
      <c r="O26" s="2"/>
      <c r="P26" s="2"/>
      <c r="Q26" s="70"/>
    </row>
    <row r="27" spans="1:17" s="51" customFormat="1" ht="47.25" hidden="1" customHeight="1">
      <c r="A27" s="78"/>
      <c r="B27" s="16"/>
      <c r="C27" s="55"/>
      <c r="D27" s="55"/>
      <c r="E27" s="55"/>
      <c r="F27" s="2"/>
      <c r="G27" s="2"/>
      <c r="H27" s="2"/>
      <c r="I27" s="2"/>
      <c r="J27" s="2"/>
      <c r="K27" s="2"/>
      <c r="L27" s="2"/>
      <c r="M27" s="2"/>
      <c r="N27" s="68"/>
      <c r="O27" s="2"/>
      <c r="P27" s="2"/>
      <c r="Q27" s="70"/>
    </row>
    <row r="28" spans="1:17" s="51" customFormat="1" ht="47.25" hidden="1" customHeight="1">
      <c r="A28" s="78"/>
      <c r="B28" s="16"/>
      <c r="C28" s="55"/>
      <c r="D28" s="55"/>
      <c r="E28" s="55"/>
      <c r="F28" s="2"/>
      <c r="G28" s="2"/>
      <c r="H28" s="2"/>
      <c r="I28" s="2"/>
      <c r="J28" s="2"/>
      <c r="K28" s="2"/>
      <c r="L28" s="2"/>
      <c r="M28" s="2"/>
      <c r="N28" s="68"/>
      <c r="O28" s="2"/>
      <c r="P28" s="2"/>
      <c r="Q28" s="70"/>
    </row>
    <row r="29" spans="1:17" s="51" customFormat="1" ht="47.25" hidden="1" customHeight="1">
      <c r="A29" s="78"/>
      <c r="B29" s="16"/>
      <c r="C29" s="55"/>
      <c r="D29" s="55"/>
      <c r="E29" s="55"/>
      <c r="F29" s="2"/>
      <c r="G29" s="2"/>
      <c r="H29" s="2"/>
      <c r="I29" s="2"/>
      <c r="J29" s="2"/>
      <c r="K29" s="2"/>
      <c r="L29" s="2"/>
      <c r="M29" s="2"/>
      <c r="N29" s="68"/>
      <c r="O29" s="2"/>
      <c r="P29" s="2"/>
      <c r="Q29" s="70"/>
    </row>
    <row r="30" spans="1:17" s="51" customFormat="1" ht="47.25" hidden="1" customHeight="1">
      <c r="A30" s="78"/>
      <c r="B30" s="16"/>
      <c r="C30" s="55"/>
      <c r="D30" s="55"/>
      <c r="E30" s="55"/>
      <c r="F30" s="2"/>
      <c r="G30" s="2"/>
      <c r="H30" s="2"/>
      <c r="I30" s="2"/>
      <c r="J30" s="2"/>
      <c r="K30" s="2"/>
      <c r="L30" s="2"/>
      <c r="M30" s="2"/>
      <c r="N30" s="68"/>
      <c r="O30" s="2"/>
      <c r="P30" s="2"/>
      <c r="Q30" s="70"/>
    </row>
    <row r="31" spans="1:17" s="51" customFormat="1" ht="47.25" hidden="1" customHeight="1">
      <c r="A31" s="78"/>
      <c r="B31" s="16"/>
      <c r="C31" s="55"/>
      <c r="D31" s="55"/>
      <c r="E31" s="55"/>
      <c r="F31" s="2"/>
      <c r="G31" s="2"/>
      <c r="H31" s="2"/>
      <c r="I31" s="2"/>
      <c r="J31" s="2"/>
      <c r="K31" s="2"/>
      <c r="L31" s="2"/>
      <c r="M31" s="2"/>
      <c r="N31" s="68"/>
      <c r="O31" s="2"/>
      <c r="P31" s="2"/>
      <c r="Q31" s="70"/>
    </row>
    <row r="32" spans="1:17" s="51" customFormat="1" ht="47.25" hidden="1" customHeight="1">
      <c r="A32" s="78"/>
      <c r="B32" s="16"/>
      <c r="C32" s="55"/>
      <c r="D32" s="55"/>
      <c r="E32" s="55"/>
      <c r="F32" s="2"/>
      <c r="G32" s="2"/>
      <c r="H32" s="2"/>
      <c r="I32" s="2"/>
      <c r="J32" s="2"/>
      <c r="K32" s="2"/>
      <c r="L32" s="2"/>
      <c r="M32" s="2"/>
      <c r="N32" s="68"/>
      <c r="O32" s="2"/>
      <c r="P32" s="2"/>
      <c r="Q32" s="70"/>
    </row>
    <row r="33" spans="1:17" s="4" customFormat="1" ht="15.75">
      <c r="A33" s="48"/>
      <c r="B33" s="15" t="s">
        <v>8</v>
      </c>
      <c r="C33" s="55">
        <f>C5+C17</f>
        <v>922</v>
      </c>
      <c r="D33" s="55">
        <f t="shared" ref="D33:Q33" si="2">D5+D17</f>
        <v>11734.38</v>
      </c>
      <c r="E33" s="55">
        <f t="shared" si="2"/>
        <v>5779.62</v>
      </c>
      <c r="F33" s="2">
        <f t="shared" si="2"/>
        <v>0</v>
      </c>
      <c r="G33" s="2">
        <f t="shared" si="2"/>
        <v>0</v>
      </c>
      <c r="H33" s="2">
        <f t="shared" si="2"/>
        <v>0</v>
      </c>
      <c r="I33" s="2">
        <f t="shared" si="2"/>
        <v>9000</v>
      </c>
      <c r="J33" s="2">
        <f t="shared" si="2"/>
        <v>0</v>
      </c>
      <c r="K33" s="2">
        <f t="shared" si="2"/>
        <v>0</v>
      </c>
      <c r="L33" s="2">
        <f t="shared" si="2"/>
        <v>0</v>
      </c>
      <c r="M33" s="2">
        <f t="shared" si="2"/>
        <v>0</v>
      </c>
      <c r="N33" s="2">
        <f t="shared" si="2"/>
        <v>0</v>
      </c>
      <c r="O33" s="2">
        <f t="shared" si="2"/>
        <v>0</v>
      </c>
      <c r="P33" s="2">
        <f t="shared" si="2"/>
        <v>0</v>
      </c>
      <c r="Q33" s="2">
        <f t="shared" si="2"/>
        <v>0</v>
      </c>
    </row>
  </sheetData>
  <mergeCells count="11">
    <mergeCell ref="A1:J1"/>
    <mergeCell ref="A2:A4"/>
    <mergeCell ref="B2:B4"/>
    <mergeCell ref="C3:E3"/>
    <mergeCell ref="F3:H3"/>
    <mergeCell ref="I3:K3"/>
    <mergeCell ref="A17:A19"/>
    <mergeCell ref="L3:N3"/>
    <mergeCell ref="O3:Q3"/>
    <mergeCell ref="C2:Q2"/>
    <mergeCell ref="A5:A16"/>
  </mergeCells>
  <pageMargins left="0.70866141732283472" right="0.70866141732283472" top="0.17" bottom="0.18" header="0.17" footer="0.16"/>
  <pageSetup paperSize="9" scale="6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7"/>
  <sheetViews>
    <sheetView workbookViewId="0">
      <selection activeCell="V7" sqref="A1:V7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14" width="7.85546875" style="4" customWidth="1"/>
    <col min="15" max="16" width="7.85546875" style="13" customWidth="1"/>
    <col min="17" max="18" width="7.85546875" style="29" customWidth="1"/>
    <col min="19" max="20" width="7.85546875" style="4" customWidth="1"/>
    <col min="21" max="16384" width="9.140625" style="4"/>
  </cols>
  <sheetData>
    <row r="1" spans="1:22" ht="60" customHeight="1">
      <c r="A1" s="88" t="s">
        <v>87</v>
      </c>
      <c r="B1" s="88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</row>
    <row r="2" spans="1:22" ht="15.75" customHeight="1">
      <c r="A2" s="93" t="s">
        <v>15</v>
      </c>
      <c r="B2" s="94" t="s">
        <v>14</v>
      </c>
      <c r="C2" s="86" t="s">
        <v>0</v>
      </c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97"/>
    </row>
    <row r="3" spans="1:22" ht="15.75" customHeight="1">
      <c r="A3" s="93"/>
      <c r="B3" s="94"/>
      <c r="C3" s="93" t="s">
        <v>53</v>
      </c>
      <c r="D3" s="93"/>
      <c r="E3" s="93"/>
      <c r="F3" s="93"/>
      <c r="G3" s="93" t="s">
        <v>77</v>
      </c>
      <c r="H3" s="93"/>
      <c r="I3" s="93"/>
      <c r="J3" s="93"/>
      <c r="K3" s="93" t="s">
        <v>78</v>
      </c>
      <c r="L3" s="93"/>
      <c r="M3" s="93"/>
      <c r="N3" s="93"/>
      <c r="O3" s="93" t="s">
        <v>89</v>
      </c>
      <c r="P3" s="93"/>
      <c r="Q3" s="93"/>
      <c r="R3" s="93"/>
      <c r="S3" s="93" t="s">
        <v>84</v>
      </c>
      <c r="T3" s="93"/>
      <c r="U3" s="93"/>
      <c r="V3" s="93"/>
    </row>
    <row r="4" spans="1:22" ht="15.75">
      <c r="A4" s="93"/>
      <c r="B4" s="94"/>
      <c r="C4" s="66" t="s">
        <v>12</v>
      </c>
      <c r="D4" s="66" t="s">
        <v>16</v>
      </c>
      <c r="E4" s="66" t="s">
        <v>13</v>
      </c>
      <c r="F4" s="66" t="s">
        <v>74</v>
      </c>
      <c r="G4" s="66" t="s">
        <v>12</v>
      </c>
      <c r="H4" s="66" t="s">
        <v>16</v>
      </c>
      <c r="I4" s="66" t="s">
        <v>13</v>
      </c>
      <c r="J4" s="66" t="s">
        <v>74</v>
      </c>
      <c r="K4" s="66" t="s">
        <v>12</v>
      </c>
      <c r="L4" s="66" t="s">
        <v>16</v>
      </c>
      <c r="M4" s="66" t="s">
        <v>13</v>
      </c>
      <c r="N4" s="66" t="s">
        <v>74</v>
      </c>
      <c r="O4" s="66" t="s">
        <v>12</v>
      </c>
      <c r="P4" s="66" t="s">
        <v>16</v>
      </c>
      <c r="Q4" s="66" t="s">
        <v>13</v>
      </c>
      <c r="R4" s="66" t="s">
        <v>74</v>
      </c>
      <c r="S4" s="66" t="s">
        <v>12</v>
      </c>
      <c r="T4" s="66" t="s">
        <v>16</v>
      </c>
      <c r="U4" s="66" t="s">
        <v>13</v>
      </c>
      <c r="V4" s="66" t="s">
        <v>74</v>
      </c>
    </row>
    <row r="5" spans="1:22" ht="38.25" customHeight="1">
      <c r="A5" s="60" t="s">
        <v>1</v>
      </c>
      <c r="B5" s="15" t="s">
        <v>85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31"/>
      <c r="V5" s="31"/>
    </row>
    <row r="6" spans="1:22" ht="66.75" hidden="1" customHeight="1">
      <c r="A6" s="60"/>
      <c r="B6" s="16" t="s">
        <v>86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3"/>
      <c r="T6" s="3"/>
      <c r="U6" s="31"/>
      <c r="V6" s="31"/>
    </row>
    <row r="7" spans="1:22" ht="15.75">
      <c r="A7" s="60"/>
      <c r="B7" s="15" t="s">
        <v>8</v>
      </c>
      <c r="C7" s="2">
        <f>C5</f>
        <v>0</v>
      </c>
      <c r="D7" s="2">
        <f t="shared" ref="D7:V7" si="0">D5</f>
        <v>0</v>
      </c>
      <c r="E7" s="2">
        <f t="shared" si="0"/>
        <v>0</v>
      </c>
      <c r="F7" s="2">
        <f t="shared" si="0"/>
        <v>0</v>
      </c>
      <c r="G7" s="2">
        <f t="shared" si="0"/>
        <v>0</v>
      </c>
      <c r="H7" s="2">
        <f t="shared" si="0"/>
        <v>0</v>
      </c>
      <c r="I7" s="2">
        <f t="shared" si="0"/>
        <v>0</v>
      </c>
      <c r="J7" s="2">
        <f t="shared" si="0"/>
        <v>0</v>
      </c>
      <c r="K7" s="2">
        <f t="shared" si="0"/>
        <v>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 t="shared" si="0"/>
        <v>0</v>
      </c>
      <c r="P7" s="2">
        <f t="shared" si="0"/>
        <v>0</v>
      </c>
      <c r="Q7" s="2">
        <f t="shared" si="0"/>
        <v>0</v>
      </c>
      <c r="R7" s="2">
        <f t="shared" si="0"/>
        <v>0</v>
      </c>
      <c r="S7" s="2">
        <f t="shared" si="0"/>
        <v>0</v>
      </c>
      <c r="T7" s="2">
        <f t="shared" si="0"/>
        <v>0</v>
      </c>
      <c r="U7" s="2">
        <f t="shared" si="0"/>
        <v>0</v>
      </c>
      <c r="V7" s="2">
        <f t="shared" si="0"/>
        <v>0</v>
      </c>
    </row>
  </sheetData>
  <mergeCells count="9">
    <mergeCell ref="S3:V3"/>
    <mergeCell ref="C2:V2"/>
    <mergeCell ref="A1:T1"/>
    <mergeCell ref="A2:A4"/>
    <mergeCell ref="B2:B4"/>
    <mergeCell ref="C3:F3"/>
    <mergeCell ref="G3:J3"/>
    <mergeCell ref="K3:N3"/>
    <mergeCell ref="O3:R3"/>
  </mergeCells>
  <pageMargins left="0.49" right="0.17" top="0.33" bottom="0.74803149606299213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2"/>
  <sheetViews>
    <sheetView zoomScale="90" zoomScaleNormal="90" workbookViewId="0">
      <selection activeCell="J26" sqref="J26"/>
    </sheetView>
  </sheetViews>
  <sheetFormatPr defaultColWidth="9.140625" defaultRowHeight="15"/>
  <cols>
    <col min="1" max="1" width="8.28515625" style="30" customWidth="1"/>
    <col min="2" max="2" width="11.42578125" style="30" customWidth="1"/>
    <col min="3" max="3" width="8.7109375" style="30" customWidth="1"/>
    <col min="4" max="4" width="13.7109375" style="30" customWidth="1"/>
    <col min="5" max="6" width="11.42578125" style="30" customWidth="1"/>
    <col min="7" max="7" width="8.5703125" style="30" customWidth="1"/>
    <col min="8" max="8" width="12.85546875" style="30" customWidth="1"/>
    <col min="9" max="9" width="6.5703125" style="30" customWidth="1"/>
    <col min="10" max="10" width="11.42578125" style="30" customWidth="1"/>
    <col min="11" max="11" width="9" style="30" customWidth="1"/>
    <col min="12" max="12" width="12" style="30" customWidth="1"/>
    <col min="13" max="13" width="7.140625" style="30" customWidth="1"/>
    <col min="14" max="14" width="11.42578125" style="30" customWidth="1"/>
    <col min="15" max="17" width="7.7109375" style="30" customWidth="1"/>
    <col min="18" max="18" width="11.42578125" style="30" customWidth="1"/>
    <col min="19" max="21" width="6.5703125" style="30" customWidth="1"/>
    <col min="22" max="22" width="13.7109375" style="30" customWidth="1"/>
    <col min="23" max="23" width="13.28515625" style="30" customWidth="1"/>
    <col min="24" max="24" width="11.140625" style="30" customWidth="1"/>
    <col min="25" max="25" width="13.140625" style="30" customWidth="1"/>
    <col min="26" max="26" width="12.140625" style="30" customWidth="1"/>
    <col min="27" max="16384" width="9.140625" style="30"/>
  </cols>
  <sheetData>
    <row r="1" spans="1:26" ht="47.25" customHeight="1">
      <c r="A1" s="103" t="s">
        <v>68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</row>
    <row r="2" spans="1:26" s="4" customFormat="1" ht="31.5" customHeight="1">
      <c r="A2" s="93" t="s">
        <v>49</v>
      </c>
      <c r="B2" s="86" t="s">
        <v>0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71" t="s">
        <v>107</v>
      </c>
    </row>
    <row r="3" spans="1:26" s="4" customFormat="1" ht="19.5" customHeight="1">
      <c r="A3" s="93"/>
      <c r="B3" s="86" t="s">
        <v>53</v>
      </c>
      <c r="C3" s="87"/>
      <c r="D3" s="87"/>
      <c r="E3" s="97"/>
      <c r="F3" s="86" t="s">
        <v>77</v>
      </c>
      <c r="G3" s="87"/>
      <c r="H3" s="87"/>
      <c r="I3" s="97"/>
      <c r="J3" s="86" t="s">
        <v>78</v>
      </c>
      <c r="K3" s="87"/>
      <c r="L3" s="87"/>
      <c r="M3" s="97"/>
      <c r="N3" s="86" t="s">
        <v>83</v>
      </c>
      <c r="O3" s="87"/>
      <c r="P3" s="87"/>
      <c r="Q3" s="97"/>
      <c r="R3" s="86" t="s">
        <v>84</v>
      </c>
      <c r="S3" s="87"/>
      <c r="T3" s="87"/>
      <c r="U3" s="97"/>
      <c r="V3" s="31"/>
      <c r="W3" s="98" t="s">
        <v>108</v>
      </c>
      <c r="X3" s="99"/>
      <c r="Y3" s="99"/>
      <c r="Z3" s="99"/>
    </row>
    <row r="4" spans="1:26" s="4" customFormat="1" ht="27.75" customHeight="1">
      <c r="A4" s="93"/>
      <c r="B4" s="28" t="s">
        <v>12</v>
      </c>
      <c r="C4" s="28" t="s">
        <v>16</v>
      </c>
      <c r="D4" s="28" t="s">
        <v>13</v>
      </c>
      <c r="E4" s="66" t="s">
        <v>74</v>
      </c>
      <c r="F4" s="28" t="s">
        <v>12</v>
      </c>
      <c r="G4" s="28" t="s">
        <v>16</v>
      </c>
      <c r="H4" s="28" t="s">
        <v>13</v>
      </c>
      <c r="I4" s="66" t="s">
        <v>74</v>
      </c>
      <c r="J4" s="28" t="s">
        <v>12</v>
      </c>
      <c r="K4" s="28" t="s">
        <v>16</v>
      </c>
      <c r="L4" s="28" t="s">
        <v>13</v>
      </c>
      <c r="M4" s="66" t="s">
        <v>74</v>
      </c>
      <c r="N4" s="28" t="s">
        <v>12</v>
      </c>
      <c r="O4" s="28" t="s">
        <v>16</v>
      </c>
      <c r="P4" s="28" t="s">
        <v>13</v>
      </c>
      <c r="Q4" s="42" t="s">
        <v>74</v>
      </c>
      <c r="R4" s="28" t="s">
        <v>12</v>
      </c>
      <c r="S4" s="28" t="s">
        <v>16</v>
      </c>
      <c r="T4" s="28" t="s">
        <v>13</v>
      </c>
      <c r="U4" s="53" t="s">
        <v>74</v>
      </c>
      <c r="V4" s="31"/>
      <c r="W4" s="43" t="s">
        <v>12</v>
      </c>
      <c r="X4" s="43" t="s">
        <v>16</v>
      </c>
      <c r="Y4" s="43" t="s">
        <v>13</v>
      </c>
      <c r="Z4" s="43" t="s">
        <v>74</v>
      </c>
    </row>
    <row r="5" spans="1:26">
      <c r="A5" s="32">
        <v>1</v>
      </c>
      <c r="B5" s="24">
        <f>'1'!C26</f>
        <v>6100.215400000001</v>
      </c>
      <c r="C5" s="24">
        <f>'1'!D26</f>
        <v>816</v>
      </c>
      <c r="D5" s="24">
        <f>'1'!E26</f>
        <v>7659.5054299999993</v>
      </c>
      <c r="E5" s="24"/>
      <c r="F5" s="24">
        <f>'1'!F26</f>
        <v>4617.8999999999996</v>
      </c>
      <c r="G5" s="24">
        <f>'1'!G26</f>
        <v>847</v>
      </c>
      <c r="H5" s="24">
        <f>'1'!H26</f>
        <v>1756.5</v>
      </c>
      <c r="I5" s="24"/>
      <c r="J5" s="24">
        <f>'1'!I26</f>
        <v>4617.8999999999996</v>
      </c>
      <c r="K5" s="24">
        <f>'1'!J26</f>
        <v>885</v>
      </c>
      <c r="L5" s="24">
        <f>'1'!K26</f>
        <v>1756.5</v>
      </c>
      <c r="M5" s="24"/>
      <c r="N5" s="24">
        <f>'1'!L26</f>
        <v>5502.9</v>
      </c>
      <c r="O5" s="24">
        <f>'1'!M26</f>
        <v>0</v>
      </c>
      <c r="P5" s="24">
        <f>'1'!N26</f>
        <v>0</v>
      </c>
      <c r="Q5" s="24"/>
      <c r="R5" s="24">
        <f>'1'!O26</f>
        <v>5502.9</v>
      </c>
      <c r="S5" s="24">
        <f>'1'!P26</f>
        <v>0</v>
      </c>
      <c r="T5" s="24">
        <f>'1'!Q26</f>
        <v>0</v>
      </c>
      <c r="U5" s="24"/>
      <c r="V5" s="33">
        <f t="shared" ref="V5:V10" si="0">SUM(B5:U5)</f>
        <v>40062.320830000004</v>
      </c>
      <c r="W5" s="24">
        <f>B5+F5+J5+N5+R5</f>
        <v>26341.815399999999</v>
      </c>
      <c r="X5" s="24">
        <f>C5+G5+K5+O5+S5</f>
        <v>2548</v>
      </c>
      <c r="Y5" s="24">
        <f>D5+H5+L5+P5+T5</f>
        <v>11172.505429999999</v>
      </c>
      <c r="Z5" s="24">
        <f>Q5+U5</f>
        <v>0</v>
      </c>
    </row>
    <row r="6" spans="1:26">
      <c r="A6" s="32">
        <v>2</v>
      </c>
      <c r="B6" s="24">
        <f>'2'!C35</f>
        <v>17756.90943</v>
      </c>
      <c r="C6" s="24">
        <f>'2'!D35</f>
        <v>0</v>
      </c>
      <c r="D6" s="24">
        <f>'2'!E35</f>
        <v>86549.754660000006</v>
      </c>
      <c r="E6" s="24"/>
      <c r="F6" s="24">
        <f>'2'!F35</f>
        <v>16647.085999999999</v>
      </c>
      <c r="G6" s="24"/>
      <c r="H6" s="24">
        <f>'2'!G35</f>
        <v>28722.31</v>
      </c>
      <c r="I6" s="24"/>
      <c r="J6" s="24">
        <f>'2'!H35</f>
        <v>14829.379000000001</v>
      </c>
      <c r="K6" s="24"/>
      <c r="L6" s="24">
        <f>'2'!I35</f>
        <v>0</v>
      </c>
      <c r="M6" s="24"/>
      <c r="N6" s="24">
        <f>'2'!J35</f>
        <v>10734.7</v>
      </c>
      <c r="O6" s="24"/>
      <c r="P6" s="24">
        <f>'2'!K35</f>
        <v>0</v>
      </c>
      <c r="Q6" s="24"/>
      <c r="R6" s="24">
        <f>'2'!L35</f>
        <v>10734.7</v>
      </c>
      <c r="S6" s="24"/>
      <c r="T6" s="24">
        <f>'2'!M35</f>
        <v>0</v>
      </c>
      <c r="U6" s="24"/>
      <c r="V6" s="33">
        <f t="shared" si="0"/>
        <v>185974.83909000002</v>
      </c>
      <c r="W6" s="24">
        <f t="shared" ref="W6:X11" si="1">B6+F6+J6+N6+R6</f>
        <v>70702.77442999999</v>
      </c>
      <c r="X6" s="24">
        <f t="shared" si="1"/>
        <v>0</v>
      </c>
      <c r="Y6" s="24">
        <f t="shared" ref="Y6:Z11" si="2">D6+H6+L6+P6+T6</f>
        <v>115272.06466</v>
      </c>
      <c r="Z6" s="24">
        <f t="shared" ref="Z6:Z10" si="3">Q6+U6</f>
        <v>0</v>
      </c>
    </row>
    <row r="7" spans="1:26">
      <c r="A7" s="32">
        <v>3</v>
      </c>
      <c r="B7" s="24">
        <f>'3'!C21</f>
        <v>1062.29</v>
      </c>
      <c r="C7" s="24">
        <f>'3'!D21</f>
        <v>0</v>
      </c>
      <c r="D7" s="24">
        <f>'3'!E21</f>
        <v>65783.850000000006</v>
      </c>
      <c r="E7" s="24"/>
      <c r="F7" s="24">
        <f>'3'!F21</f>
        <v>0</v>
      </c>
      <c r="G7" s="24"/>
      <c r="H7" s="24">
        <f>'3'!G21</f>
        <v>0</v>
      </c>
      <c r="I7" s="24"/>
      <c r="J7" s="24">
        <f>'3'!H21</f>
        <v>0</v>
      </c>
      <c r="K7" s="24"/>
      <c r="L7" s="24">
        <f>'3'!I21</f>
        <v>0</v>
      </c>
      <c r="M7" s="24"/>
      <c r="N7" s="24">
        <f>'3'!J21</f>
        <v>0</v>
      </c>
      <c r="O7" s="24"/>
      <c r="P7" s="24">
        <f>'3'!K21</f>
        <v>0</v>
      </c>
      <c r="Q7" s="24">
        <f>'3'!L21</f>
        <v>0</v>
      </c>
      <c r="R7" s="24">
        <f>'3'!M21</f>
        <v>0</v>
      </c>
      <c r="S7" s="24"/>
      <c r="T7" s="24">
        <f>'3'!N21</f>
        <v>0</v>
      </c>
      <c r="U7" s="24"/>
      <c r="V7" s="33">
        <f t="shared" si="0"/>
        <v>66846.14</v>
      </c>
      <c r="W7" s="24">
        <f t="shared" si="1"/>
        <v>1062.29</v>
      </c>
      <c r="X7" s="24">
        <f t="shared" si="1"/>
        <v>0</v>
      </c>
      <c r="Y7" s="24">
        <f t="shared" si="2"/>
        <v>65783.850000000006</v>
      </c>
      <c r="Z7" s="24">
        <f t="shared" si="3"/>
        <v>0</v>
      </c>
    </row>
    <row r="8" spans="1:26">
      <c r="A8" s="32">
        <v>4</v>
      </c>
      <c r="B8" s="24">
        <f>'4'!C9</f>
        <v>1040</v>
      </c>
      <c r="C8" s="24">
        <f>'4'!D9</f>
        <v>0</v>
      </c>
      <c r="D8" s="24">
        <f>'4'!E9</f>
        <v>0</v>
      </c>
      <c r="E8" s="24"/>
      <c r="F8" s="34">
        <f>'4'!F9</f>
        <v>1040</v>
      </c>
      <c r="G8" s="34"/>
      <c r="H8" s="24">
        <f>'4'!G9</f>
        <v>0</v>
      </c>
      <c r="I8" s="24"/>
      <c r="J8" s="24">
        <f>'4'!H9</f>
        <v>1040</v>
      </c>
      <c r="K8" s="24"/>
      <c r="L8" s="24">
        <f>'4'!I9</f>
        <v>0</v>
      </c>
      <c r="M8" s="24"/>
      <c r="N8" s="24">
        <f>'4'!J9</f>
        <v>1040</v>
      </c>
      <c r="O8" s="24"/>
      <c r="P8" s="24">
        <f>'4'!K9</f>
        <v>0</v>
      </c>
      <c r="Q8" s="24"/>
      <c r="R8" s="24">
        <f>'4'!L9</f>
        <v>1040</v>
      </c>
      <c r="S8" s="24"/>
      <c r="T8" s="24">
        <f>'4'!M9</f>
        <v>0</v>
      </c>
      <c r="U8" s="24"/>
      <c r="V8" s="33">
        <f t="shared" si="0"/>
        <v>5200</v>
      </c>
      <c r="W8" s="24">
        <f t="shared" si="1"/>
        <v>5200</v>
      </c>
      <c r="X8" s="24">
        <f t="shared" si="1"/>
        <v>0</v>
      </c>
      <c r="Y8" s="24">
        <f t="shared" si="2"/>
        <v>0</v>
      </c>
      <c r="Z8" s="24">
        <f t="shared" si="3"/>
        <v>0</v>
      </c>
    </row>
    <row r="9" spans="1:26">
      <c r="A9" s="32">
        <v>5</v>
      </c>
      <c r="B9" s="24">
        <f>'5'!C33</f>
        <v>922</v>
      </c>
      <c r="C9" s="24"/>
      <c r="D9" s="24">
        <f>'5'!D33</f>
        <v>11734.38</v>
      </c>
      <c r="E9" s="24">
        <f>'5'!E33</f>
        <v>5779.62</v>
      </c>
      <c r="F9" s="34">
        <f>'5'!F33</f>
        <v>0</v>
      </c>
      <c r="G9" s="34"/>
      <c r="H9" s="24">
        <f>'5'!G33</f>
        <v>0</v>
      </c>
      <c r="I9" s="24">
        <f>'5'!H33</f>
        <v>0</v>
      </c>
      <c r="J9" s="24">
        <f>'5'!I33</f>
        <v>9000</v>
      </c>
      <c r="K9" s="24"/>
      <c r="L9" s="24">
        <f>'5'!J33</f>
        <v>0</v>
      </c>
      <c r="M9" s="24">
        <f>'5'!K33</f>
        <v>0</v>
      </c>
      <c r="N9" s="24">
        <f>'5'!L33</f>
        <v>0</v>
      </c>
      <c r="O9" s="24"/>
      <c r="P9" s="24">
        <f>'5'!M33</f>
        <v>0</v>
      </c>
      <c r="Q9" s="24">
        <f>'5'!N33</f>
        <v>0</v>
      </c>
      <c r="R9" s="24">
        <f>'5'!O33</f>
        <v>0</v>
      </c>
      <c r="S9" s="24"/>
      <c r="T9" s="24">
        <f>'5'!P33</f>
        <v>0</v>
      </c>
      <c r="U9" s="24">
        <f>'5'!Q33</f>
        <v>0</v>
      </c>
      <c r="V9" s="33">
        <f>SUM(B9:U9)</f>
        <v>27436</v>
      </c>
      <c r="W9" s="24">
        <f t="shared" si="1"/>
        <v>9922</v>
      </c>
      <c r="X9" s="24">
        <f t="shared" si="1"/>
        <v>0</v>
      </c>
      <c r="Y9" s="24">
        <f t="shared" si="2"/>
        <v>11734.38</v>
      </c>
      <c r="Z9" s="24">
        <f>Q9+U9+M9+I9+E9</f>
        <v>5779.62</v>
      </c>
    </row>
    <row r="10" spans="1:26">
      <c r="A10" s="32">
        <v>6</v>
      </c>
      <c r="B10" s="24">
        <f>'6'!C7</f>
        <v>0</v>
      </c>
      <c r="C10" s="24">
        <f>'6'!D7</f>
        <v>0</v>
      </c>
      <c r="D10" s="24">
        <f>'6'!E7</f>
        <v>0</v>
      </c>
      <c r="E10" s="24">
        <f>'6'!F7</f>
        <v>0</v>
      </c>
      <c r="F10" s="24">
        <f>'6'!G7</f>
        <v>0</v>
      </c>
      <c r="G10" s="24">
        <f>'6'!H7</f>
        <v>0</v>
      </c>
      <c r="H10" s="24">
        <f>'6'!I7</f>
        <v>0</v>
      </c>
      <c r="I10" s="24">
        <f>'6'!J7</f>
        <v>0</v>
      </c>
      <c r="J10" s="24">
        <f>'6'!K7</f>
        <v>0</v>
      </c>
      <c r="K10" s="24">
        <f>'6'!L7</f>
        <v>0</v>
      </c>
      <c r="L10" s="24">
        <f>'6'!M7</f>
        <v>0</v>
      </c>
      <c r="M10" s="24">
        <f>'6'!N7</f>
        <v>0</v>
      </c>
      <c r="N10" s="24">
        <f>'6'!O7</f>
        <v>0</v>
      </c>
      <c r="O10" s="24">
        <f>'6'!P7</f>
        <v>0</v>
      </c>
      <c r="P10" s="24">
        <f>'6'!Q7</f>
        <v>0</v>
      </c>
      <c r="Q10" s="24">
        <f>'6'!R7</f>
        <v>0</v>
      </c>
      <c r="R10" s="24">
        <f>'6'!S7</f>
        <v>0</v>
      </c>
      <c r="S10" s="24">
        <f>'6'!T7</f>
        <v>0</v>
      </c>
      <c r="T10" s="24">
        <f>'6'!U7</f>
        <v>0</v>
      </c>
      <c r="U10" s="24">
        <f>'6'!V7</f>
        <v>0</v>
      </c>
      <c r="V10" s="33">
        <f t="shared" si="0"/>
        <v>0</v>
      </c>
      <c r="W10" s="24">
        <f t="shared" si="1"/>
        <v>0</v>
      </c>
      <c r="X10" s="24">
        <f t="shared" si="1"/>
        <v>0</v>
      </c>
      <c r="Y10" s="24">
        <f t="shared" si="2"/>
        <v>0</v>
      </c>
      <c r="Z10" s="24">
        <f t="shared" si="3"/>
        <v>0</v>
      </c>
    </row>
    <row r="11" spans="1:26" s="36" customFormat="1">
      <c r="A11" s="35" t="s">
        <v>47</v>
      </c>
      <c r="B11" s="25">
        <f>SUM(B5:B9)</f>
        <v>26881.414830000002</v>
      </c>
      <c r="C11" s="25">
        <f t="shared" ref="C11:E11" si="4">SUM(C5:C9)</f>
        <v>816</v>
      </c>
      <c r="D11" s="25">
        <f t="shared" si="4"/>
        <v>171727.49009000004</v>
      </c>
      <c r="E11" s="25">
        <f t="shared" si="4"/>
        <v>5779.62</v>
      </c>
      <c r="F11" s="25">
        <f t="shared" ref="F11" si="5">SUM(F5:F9)</f>
        <v>22304.985999999997</v>
      </c>
      <c r="G11" s="25">
        <f t="shared" ref="G11" si="6">SUM(G5:G9)</f>
        <v>847</v>
      </c>
      <c r="H11" s="25">
        <f t="shared" ref="H11" si="7">SUM(H5:H9)</f>
        <v>30478.81</v>
      </c>
      <c r="I11" s="25"/>
      <c r="J11" s="25">
        <f t="shared" ref="J11" si="8">SUM(J5:J9)</f>
        <v>29487.279000000002</v>
      </c>
      <c r="K11" s="25">
        <f t="shared" ref="K11" si="9">SUM(K5:K9)</f>
        <v>885</v>
      </c>
      <c r="L11" s="25">
        <f t="shared" ref="L11" si="10">SUM(L5:L9)</f>
        <v>1756.5</v>
      </c>
      <c r="M11" s="25"/>
      <c r="N11" s="25">
        <f t="shared" ref="N11" si="11">SUM(N5:N9)</f>
        <v>17277.599999999999</v>
      </c>
      <c r="O11" s="25">
        <f t="shared" ref="O11" si="12">SUM(O5:O9)</f>
        <v>0</v>
      </c>
      <c r="P11" s="25">
        <f t="shared" ref="P11" si="13">SUM(P5:P9)</f>
        <v>0</v>
      </c>
      <c r="Q11" s="25">
        <f t="shared" ref="Q11" si="14">SUM(Q5:Q9)</f>
        <v>0</v>
      </c>
      <c r="R11" s="25">
        <f>SUM(R5:R10)</f>
        <v>17277.599999999999</v>
      </c>
      <c r="S11" s="25">
        <f t="shared" ref="S11:U11" si="15">SUM(S5:S10)</f>
        <v>0</v>
      </c>
      <c r="T11" s="25">
        <f t="shared" si="15"/>
        <v>0</v>
      </c>
      <c r="U11" s="25">
        <f t="shared" si="15"/>
        <v>0</v>
      </c>
      <c r="V11" s="25">
        <f>SUM(V5:V10)</f>
        <v>325519.29992000002</v>
      </c>
      <c r="W11" s="24">
        <f t="shared" si="1"/>
        <v>113228.87983000002</v>
      </c>
      <c r="X11" s="24">
        <f t="shared" si="1"/>
        <v>2548</v>
      </c>
      <c r="Y11" s="24">
        <f t="shared" si="2"/>
        <v>203962.80009000003</v>
      </c>
      <c r="Z11" s="24">
        <f t="shared" si="2"/>
        <v>5779.62</v>
      </c>
    </row>
    <row r="12" spans="1:26">
      <c r="B12" s="100">
        <f>B11+C11+D11+E11</f>
        <v>205204.52492000003</v>
      </c>
      <c r="C12" s="101"/>
      <c r="D12" s="101"/>
      <c r="E12" s="102"/>
      <c r="F12" s="100">
        <f>F11+G11+H11+I11</f>
        <v>53630.796000000002</v>
      </c>
      <c r="G12" s="101"/>
      <c r="H12" s="101"/>
      <c r="I12" s="102"/>
      <c r="J12" s="100">
        <f>J11+K11+L11+M11</f>
        <v>32128.779000000002</v>
      </c>
      <c r="K12" s="101"/>
      <c r="L12" s="101"/>
      <c r="M12" s="102"/>
      <c r="N12" s="100">
        <f>N11+O11+P11+Q11</f>
        <v>17277.599999999999</v>
      </c>
      <c r="O12" s="101"/>
      <c r="P12" s="101"/>
      <c r="Q12" s="102"/>
      <c r="R12" s="100">
        <f>R11+S11+T11+U11</f>
        <v>17277.599999999999</v>
      </c>
      <c r="S12" s="101"/>
      <c r="T12" s="101"/>
      <c r="U12" s="102"/>
      <c r="V12" s="61"/>
      <c r="W12" s="100">
        <f>W11+X11+Y11+Z11</f>
        <v>325519.29992000002</v>
      </c>
      <c r="X12" s="101"/>
      <c r="Y12" s="101"/>
      <c r="Z12" s="102"/>
    </row>
  </sheetData>
  <mergeCells count="15">
    <mergeCell ref="W3:Z3"/>
    <mergeCell ref="W12:Z12"/>
    <mergeCell ref="A1:V1"/>
    <mergeCell ref="R3:U3"/>
    <mergeCell ref="A2:A4"/>
    <mergeCell ref="N3:Q3"/>
    <mergeCell ref="N12:Q12"/>
    <mergeCell ref="B2:U2"/>
    <mergeCell ref="B3:E3"/>
    <mergeCell ref="R12:U12"/>
    <mergeCell ref="F3:I3"/>
    <mergeCell ref="J3:M3"/>
    <mergeCell ref="B12:E12"/>
    <mergeCell ref="F12:I12"/>
    <mergeCell ref="J12:M12"/>
  </mergeCells>
  <pageMargins left="0.39370078740157483" right="0.15748031496062992" top="0.47244094488188981" bottom="0.27559055118110237" header="0.43307086614173229" footer="0.31496062992125984"/>
  <pageSetup paperSize="9" scale="5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111" t="s">
        <v>59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t="s">
        <v>56</v>
      </c>
    </row>
    <row r="2" spans="1:24" s="1" customFormat="1" ht="31.5" customHeight="1">
      <c r="A2" s="104" t="s">
        <v>57</v>
      </c>
      <c r="B2" s="113" t="s">
        <v>48</v>
      </c>
      <c r="C2" s="108" t="s">
        <v>0</v>
      </c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10"/>
      <c r="U2" s="12" t="s">
        <v>54</v>
      </c>
      <c r="V2" s="114"/>
      <c r="W2" s="114"/>
      <c r="X2" s="114"/>
    </row>
    <row r="3" spans="1:24" s="1" customFormat="1" ht="19.5" customHeight="1">
      <c r="A3" s="104"/>
      <c r="B3" s="113"/>
      <c r="C3" s="93" t="s">
        <v>10</v>
      </c>
      <c r="D3" s="93"/>
      <c r="E3" s="93"/>
      <c r="F3" s="93" t="s">
        <v>9</v>
      </c>
      <c r="G3" s="93"/>
      <c r="H3" s="93"/>
      <c r="I3" s="104" t="s">
        <v>11</v>
      </c>
      <c r="J3" s="104"/>
      <c r="K3" s="104"/>
      <c r="L3" s="104" t="s">
        <v>50</v>
      </c>
      <c r="M3" s="104"/>
      <c r="N3" s="104"/>
      <c r="O3" s="104" t="s">
        <v>51</v>
      </c>
      <c r="P3" s="104"/>
      <c r="Q3" s="104" t="s">
        <v>52</v>
      </c>
      <c r="R3" s="104"/>
      <c r="S3" s="104" t="s">
        <v>53</v>
      </c>
      <c r="T3" s="104"/>
      <c r="U3" s="11"/>
      <c r="V3" s="105" t="s">
        <v>58</v>
      </c>
      <c r="W3" s="106"/>
      <c r="X3" s="107"/>
    </row>
    <row r="4" spans="1:24" s="1" customFormat="1" ht="27.75" customHeight="1">
      <c r="A4" s="104"/>
      <c r="B4" s="113"/>
      <c r="C4" s="19" t="s">
        <v>12</v>
      </c>
      <c r="D4" s="19" t="s">
        <v>16</v>
      </c>
      <c r="E4" s="19" t="s">
        <v>13</v>
      </c>
      <c r="F4" s="19" t="s">
        <v>12</v>
      </c>
      <c r="G4" s="19" t="s">
        <v>16</v>
      </c>
      <c r="H4" s="19" t="s">
        <v>13</v>
      </c>
      <c r="I4" s="18" t="s">
        <v>12</v>
      </c>
      <c r="J4" s="19" t="s">
        <v>16</v>
      </c>
      <c r="K4" s="18" t="s">
        <v>13</v>
      </c>
      <c r="L4" s="18" t="s">
        <v>12</v>
      </c>
      <c r="M4" s="19" t="s">
        <v>16</v>
      </c>
      <c r="N4" s="18" t="s">
        <v>13</v>
      </c>
      <c r="O4" s="18" t="s">
        <v>12</v>
      </c>
      <c r="P4" s="18" t="s">
        <v>13</v>
      </c>
      <c r="Q4" s="18" t="s">
        <v>12</v>
      </c>
      <c r="R4" s="18" t="s">
        <v>13</v>
      </c>
      <c r="S4" s="18" t="s">
        <v>12</v>
      </c>
      <c r="T4" s="18" t="s">
        <v>13</v>
      </c>
      <c r="U4" s="11"/>
      <c r="V4" s="18" t="s">
        <v>12</v>
      </c>
      <c r="W4" s="19" t="s">
        <v>16</v>
      </c>
      <c r="X4" s="18" t="s">
        <v>13</v>
      </c>
    </row>
    <row r="5" spans="1:24">
      <c r="A5" s="6">
        <v>1</v>
      </c>
      <c r="B5" s="10">
        <f>SUM(F5:H5)</f>
        <v>1694.8999999999999</v>
      </c>
      <c r="C5" s="7">
        <v>2141.6999999999998</v>
      </c>
      <c r="D5" s="7">
        <v>45.2</v>
      </c>
      <c r="E5" s="7">
        <v>2223.1</v>
      </c>
      <c r="F5" s="7">
        <v>1626.1</v>
      </c>
      <c r="G5" s="7">
        <v>68.8</v>
      </c>
      <c r="H5" s="7">
        <v>0</v>
      </c>
      <c r="I5" s="7">
        <v>1751.3</v>
      </c>
      <c r="J5" s="7">
        <v>75.400000000000006</v>
      </c>
      <c r="K5" s="7">
        <v>0</v>
      </c>
      <c r="L5" s="7">
        <v>1881</v>
      </c>
      <c r="M5" s="7">
        <v>82.9</v>
      </c>
      <c r="N5" s="7">
        <v>0</v>
      </c>
      <c r="O5" s="7">
        <v>2800</v>
      </c>
      <c r="P5" s="7"/>
      <c r="Q5" s="7">
        <v>2800</v>
      </c>
      <c r="R5" s="7"/>
      <c r="S5" s="7">
        <v>2800</v>
      </c>
      <c r="T5" s="7"/>
      <c r="U5" s="10">
        <f>SUM(C5:T5)</f>
        <v>18295.5</v>
      </c>
      <c r="V5" s="20">
        <f>C5+F5+I5+L5+O5+Q5+S5</f>
        <v>15800.099999999999</v>
      </c>
      <c r="W5" s="20">
        <f t="shared" ref="W5" si="0">D5+G5+J5+M5+P5+R5+T5</f>
        <v>272.3</v>
      </c>
      <c r="X5" s="20">
        <f>E5+H5+K5+N5+P5+R5+T5</f>
        <v>2223.1</v>
      </c>
    </row>
    <row r="6" spans="1:24">
      <c r="A6" s="6">
        <v>2</v>
      </c>
      <c r="B6" s="10">
        <f t="shared" ref="B6:B8" si="1">SUM(F6:H6)</f>
        <v>4921.3</v>
      </c>
      <c r="C6" s="7">
        <v>8507</v>
      </c>
      <c r="D6" s="7">
        <v>0</v>
      </c>
      <c r="E6" s="7">
        <v>15407.5</v>
      </c>
      <c r="F6" s="7">
        <v>4921.3</v>
      </c>
      <c r="G6" s="7">
        <v>0</v>
      </c>
      <c r="H6" s="7">
        <v>0</v>
      </c>
      <c r="I6" s="7">
        <v>3990.7</v>
      </c>
      <c r="J6" s="7"/>
      <c r="K6" s="7"/>
      <c r="L6" s="7">
        <v>3830.6</v>
      </c>
      <c r="M6" s="7"/>
      <c r="N6" s="7"/>
      <c r="O6" s="7">
        <v>1140</v>
      </c>
      <c r="P6" s="7"/>
      <c r="Q6" s="7">
        <v>1140</v>
      </c>
      <c r="R6" s="7"/>
      <c r="S6" s="7">
        <v>1140</v>
      </c>
      <c r="T6" s="7"/>
      <c r="U6" s="10">
        <f>SUM(C6:T6)</f>
        <v>40077.1</v>
      </c>
      <c r="V6" s="20">
        <f t="shared" ref="V6:V7" si="2">C6+F6+I6+L6+O6+Q6+S6</f>
        <v>24669.599999999999</v>
      </c>
      <c r="W6" s="20">
        <f t="shared" ref="W6:W7" si="3">D6+G6+J6+M6+P6+R6+T6</f>
        <v>0</v>
      </c>
      <c r="X6" s="20">
        <f t="shared" ref="X6:X7" si="4">E6+H6+K6+N6+P6+R6+T6</f>
        <v>15407.5</v>
      </c>
    </row>
    <row r="7" spans="1:24">
      <c r="A7" s="6">
        <v>3</v>
      </c>
      <c r="B7" s="10">
        <f t="shared" si="1"/>
        <v>275</v>
      </c>
      <c r="C7" s="7">
        <v>218.4</v>
      </c>
      <c r="D7" s="7">
        <v>0</v>
      </c>
      <c r="E7" s="7">
        <v>2250.4</v>
      </c>
      <c r="F7" s="7">
        <v>275</v>
      </c>
      <c r="G7" s="7">
        <v>0</v>
      </c>
      <c r="H7" s="7">
        <v>0</v>
      </c>
      <c r="I7" s="7">
        <v>210</v>
      </c>
      <c r="J7" s="7"/>
      <c r="K7" s="7"/>
      <c r="L7" s="7">
        <v>210</v>
      </c>
      <c r="M7" s="7"/>
      <c r="N7" s="7"/>
      <c r="O7" s="7">
        <v>160</v>
      </c>
      <c r="P7" s="7"/>
      <c r="Q7" s="7">
        <v>160</v>
      </c>
      <c r="R7" s="7"/>
      <c r="S7" s="7">
        <v>160</v>
      </c>
      <c r="T7" s="7"/>
      <c r="U7" s="10">
        <f t="shared" ref="U7" si="5">SUM(C7:T7)</f>
        <v>3643.8</v>
      </c>
      <c r="V7" s="20">
        <f t="shared" si="2"/>
        <v>1393.4</v>
      </c>
      <c r="W7" s="20">
        <f t="shared" si="3"/>
        <v>0</v>
      </c>
      <c r="X7" s="20">
        <f t="shared" si="4"/>
        <v>2250.4</v>
      </c>
    </row>
    <row r="8" spans="1:24" s="5" customFormat="1">
      <c r="A8" s="8" t="s">
        <v>47</v>
      </c>
      <c r="B8" s="9">
        <f t="shared" si="1"/>
        <v>6891.2</v>
      </c>
      <c r="C8" s="9">
        <f>SUM(C5:C7)</f>
        <v>10867.1</v>
      </c>
      <c r="D8" s="9">
        <f t="shared" ref="D8:E8" si="6">SUM(D5:D7)</f>
        <v>45.2</v>
      </c>
      <c r="E8" s="9">
        <f t="shared" si="6"/>
        <v>19881</v>
      </c>
      <c r="F8" s="9">
        <f>SUM(F5:F7)</f>
        <v>6822.4</v>
      </c>
      <c r="G8" s="9">
        <f t="shared" ref="G8:X8" si="7">SUM(G5:G7)</f>
        <v>68.8</v>
      </c>
      <c r="H8" s="9">
        <f t="shared" si="7"/>
        <v>0</v>
      </c>
      <c r="I8" s="9">
        <f t="shared" si="7"/>
        <v>5952</v>
      </c>
      <c r="J8" s="9">
        <f t="shared" si="7"/>
        <v>75.400000000000006</v>
      </c>
      <c r="K8" s="9">
        <f t="shared" si="7"/>
        <v>0</v>
      </c>
      <c r="L8" s="9">
        <f t="shared" si="7"/>
        <v>5921.6</v>
      </c>
      <c r="M8" s="9">
        <f t="shared" si="7"/>
        <v>82.9</v>
      </c>
      <c r="N8" s="9">
        <f t="shared" si="7"/>
        <v>0</v>
      </c>
      <c r="O8" s="9">
        <f t="shared" si="7"/>
        <v>4100</v>
      </c>
      <c r="P8" s="9">
        <f t="shared" si="7"/>
        <v>0</v>
      </c>
      <c r="Q8" s="9">
        <f t="shared" si="7"/>
        <v>4100</v>
      </c>
      <c r="R8" s="9">
        <f t="shared" si="7"/>
        <v>0</v>
      </c>
      <c r="S8" s="9">
        <f t="shared" si="7"/>
        <v>4100</v>
      </c>
      <c r="T8" s="9">
        <f t="shared" si="7"/>
        <v>0</v>
      </c>
      <c r="U8" s="9">
        <f>SUM(U5:U7)</f>
        <v>62016.4</v>
      </c>
      <c r="V8" s="9">
        <f t="shared" si="7"/>
        <v>41863.1</v>
      </c>
      <c r="W8" s="9">
        <f t="shared" si="7"/>
        <v>272.3</v>
      </c>
      <c r="X8" s="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1</vt:lpstr>
      <vt:lpstr>2</vt:lpstr>
      <vt:lpstr>3</vt:lpstr>
      <vt:lpstr>4</vt:lpstr>
      <vt:lpstr>5</vt:lpstr>
      <vt:lpstr>6</vt:lpstr>
      <vt:lpstr>Всего</vt:lpstr>
      <vt:lpstr>Лист1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2020-10-01T11:14:36Z</dcterms:modified>
</cp:coreProperties>
</file>