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580" yWindow="4695" windowWidth="15120" windowHeight="8010" activeTab="6"/>
  </bookViews>
  <sheets>
    <sheet name="1" sheetId="1" r:id="rId1"/>
    <sheet name="2" sheetId="2" r:id="rId2"/>
    <sheet name="3" sheetId="3" r:id="rId3"/>
    <sheet name="4" sheetId="6" r:id="rId4"/>
    <sheet name="5" sheetId="9" r:id="rId5"/>
    <sheet name="6" sheetId="8" r:id="rId6"/>
    <sheet name="Всего" sheetId="4" r:id="rId7"/>
    <sheet name="Лист1" sheetId="5" r:id="rId8"/>
  </sheets>
  <definedNames>
    <definedName name="_xlnm.Print_Area" localSheetId="0">'1'!$A$1:$Q$33</definedName>
    <definedName name="_xlnm.Print_Area" localSheetId="1">'2'!$A$1:$M$56</definedName>
    <definedName name="_xlnm.Print_Area" localSheetId="2">'3'!$A$1:$N$28</definedName>
    <definedName name="_xlnm.Print_Area" localSheetId="3">'4'!$A$1:$M$10</definedName>
    <definedName name="_xlnm.Print_Area" localSheetId="4">'5'!$A$1:$Q$33</definedName>
    <definedName name="_xlnm.Print_Area" localSheetId="5">'6'!$A$1:$V$7</definedName>
  </definedNames>
  <calcPr calcId="125725"/>
</workbook>
</file>

<file path=xl/calcChain.xml><?xml version="1.0" encoding="utf-8"?>
<calcChain xmlns="http://schemas.openxmlformats.org/spreadsheetml/2006/main">
  <c r="F9" i="2"/>
  <c r="F23" i="1"/>
  <c r="F19"/>
  <c r="F5" s="1"/>
  <c r="F20"/>
  <c r="H5"/>
  <c r="G14" i="3"/>
  <c r="F14"/>
  <c r="G10" i="2"/>
  <c r="F10"/>
  <c r="F17" i="3" l="1"/>
  <c r="H11" i="2"/>
  <c r="F48"/>
  <c r="F54"/>
  <c r="H24"/>
  <c r="H23"/>
  <c r="H22"/>
  <c r="H20"/>
  <c r="H9"/>
  <c r="F12"/>
  <c r="G12"/>
  <c r="M22" i="1"/>
  <c r="J22"/>
  <c r="G5"/>
  <c r="U9" i="4"/>
  <c r="T9"/>
  <c r="R9"/>
  <c r="Q9"/>
  <c r="P9"/>
  <c r="N9"/>
  <c r="M9"/>
  <c r="L9"/>
  <c r="J9"/>
  <c r="F9"/>
  <c r="E9"/>
  <c r="D9"/>
  <c r="B9"/>
  <c r="P33" i="9" l="1"/>
  <c r="L33"/>
  <c r="D33"/>
  <c r="Q17"/>
  <c r="P17"/>
  <c r="O17"/>
  <c r="O33" s="1"/>
  <c r="N17"/>
  <c r="M17"/>
  <c r="L17"/>
  <c r="K17"/>
  <c r="K33" s="1"/>
  <c r="J17"/>
  <c r="I17"/>
  <c r="H17"/>
  <c r="H33" s="1"/>
  <c r="I9" i="4" s="1"/>
  <c r="G17" i="9"/>
  <c r="G33" s="1"/>
  <c r="H9" i="4" s="1"/>
  <c r="F17" i="9"/>
  <c r="E17"/>
  <c r="D17"/>
  <c r="C17"/>
  <c r="C33" s="1"/>
  <c r="Q5"/>
  <c r="Q33" s="1"/>
  <c r="P5"/>
  <c r="O5"/>
  <c r="N5"/>
  <c r="N33" s="1"/>
  <c r="M5"/>
  <c r="M33" s="1"/>
  <c r="L5"/>
  <c r="K5"/>
  <c r="J5"/>
  <c r="J33" s="1"/>
  <c r="I5"/>
  <c r="I33" s="1"/>
  <c r="H5"/>
  <c r="G5"/>
  <c r="F5"/>
  <c r="F33" s="1"/>
  <c r="E5"/>
  <c r="E33" s="1"/>
  <c r="D5"/>
  <c r="C5"/>
  <c r="F28" i="3" l="1"/>
  <c r="F26"/>
  <c r="F46" i="2"/>
  <c r="G28"/>
  <c r="F28"/>
  <c r="E28"/>
  <c r="F25"/>
  <c r="G8"/>
  <c r="G11"/>
  <c r="F11"/>
  <c r="F22" i="1" l="1"/>
  <c r="F10" i="6"/>
  <c r="H8" i="2"/>
  <c r="F52"/>
  <c r="L5" i="1"/>
  <c r="N5"/>
  <c r="F33" l="1"/>
  <c r="G52" i="2"/>
  <c r="I41"/>
  <c r="J9"/>
  <c r="G50"/>
  <c r="F50"/>
  <c r="G33"/>
  <c r="F33"/>
  <c r="F8" l="1"/>
  <c r="C16"/>
  <c r="E14"/>
  <c r="C14"/>
  <c r="E13"/>
  <c r="C13"/>
  <c r="C11" s="1"/>
  <c r="C9"/>
  <c r="E5" i="1"/>
  <c r="E26"/>
  <c r="C26"/>
  <c r="C20"/>
  <c r="C5"/>
  <c r="C33" s="1"/>
  <c r="E11" i="2" l="1"/>
  <c r="D5"/>
  <c r="E5"/>
  <c r="F5"/>
  <c r="G5"/>
  <c r="H5"/>
  <c r="I5"/>
  <c r="J5"/>
  <c r="K5"/>
  <c r="L5"/>
  <c r="M5"/>
  <c r="C5"/>
  <c r="D46" l="1"/>
  <c r="E46"/>
  <c r="G46"/>
  <c r="H46"/>
  <c r="I46"/>
  <c r="J46"/>
  <c r="K46"/>
  <c r="L46"/>
  <c r="M46"/>
  <c r="C46"/>
  <c r="D11"/>
  <c r="I11"/>
  <c r="J11"/>
  <c r="K11"/>
  <c r="L11"/>
  <c r="M11"/>
  <c r="L10" i="3"/>
  <c r="L14"/>
  <c r="L22"/>
  <c r="L24"/>
  <c r="H41" i="2"/>
  <c r="D33"/>
  <c r="E33"/>
  <c r="C33"/>
  <c r="C23" i="1"/>
  <c r="L28" i="3" l="1"/>
  <c r="D22" l="1"/>
  <c r="E22"/>
  <c r="F22"/>
  <c r="G22"/>
  <c r="H22"/>
  <c r="I22"/>
  <c r="J22"/>
  <c r="K22"/>
  <c r="M22"/>
  <c r="N22"/>
  <c r="C22"/>
  <c r="D14" l="1"/>
  <c r="E14"/>
  <c r="H14"/>
  <c r="I14"/>
  <c r="J14"/>
  <c r="K14"/>
  <c r="M14"/>
  <c r="N14"/>
  <c r="C14"/>
  <c r="D24"/>
  <c r="E24"/>
  <c r="F24"/>
  <c r="G24"/>
  <c r="H24"/>
  <c r="I24"/>
  <c r="J24"/>
  <c r="K24"/>
  <c r="M24"/>
  <c r="N24"/>
  <c r="C24"/>
  <c r="D10"/>
  <c r="E10"/>
  <c r="F10"/>
  <c r="G10"/>
  <c r="H10"/>
  <c r="I10"/>
  <c r="J10"/>
  <c r="K10"/>
  <c r="M10"/>
  <c r="N10"/>
  <c r="C10"/>
  <c r="K5" i="1"/>
  <c r="K28" i="3" l="1"/>
  <c r="G28"/>
  <c r="D28"/>
  <c r="M28"/>
  <c r="H28"/>
  <c r="N28"/>
  <c r="I28"/>
  <c r="J28"/>
  <c r="E28"/>
  <c r="C28"/>
  <c r="D31" i="1"/>
  <c r="E31"/>
  <c r="F31"/>
  <c r="G31"/>
  <c r="H31"/>
  <c r="I31"/>
  <c r="J31"/>
  <c r="K31"/>
  <c r="L31"/>
  <c r="M31"/>
  <c r="N31"/>
  <c r="P31"/>
  <c r="Q31"/>
  <c r="C31"/>
  <c r="C21"/>
  <c r="R10" i="4" l="1"/>
  <c r="F10"/>
  <c r="G10"/>
  <c r="H10"/>
  <c r="I10"/>
  <c r="J10"/>
  <c r="K10"/>
  <c r="L10"/>
  <c r="M10"/>
  <c r="N10"/>
  <c r="O10"/>
  <c r="P10"/>
  <c r="Q10"/>
  <c r="S10"/>
  <c r="T10"/>
  <c r="U10"/>
  <c r="C10"/>
  <c r="X10" s="1"/>
  <c r="D10"/>
  <c r="Y10" s="1"/>
  <c r="E10"/>
  <c r="B10"/>
  <c r="D7" i="8"/>
  <c r="E7"/>
  <c r="F7"/>
  <c r="G7"/>
  <c r="H7"/>
  <c r="I7"/>
  <c r="J7"/>
  <c r="K7"/>
  <c r="L7"/>
  <c r="M7"/>
  <c r="N7"/>
  <c r="O7"/>
  <c r="P7"/>
  <c r="Q7"/>
  <c r="R7"/>
  <c r="S7"/>
  <c r="T7"/>
  <c r="U7"/>
  <c r="V7"/>
  <c r="M11" i="4"/>
  <c r="I11"/>
  <c r="T8"/>
  <c r="P8"/>
  <c r="L8"/>
  <c r="H8"/>
  <c r="D8"/>
  <c r="C8"/>
  <c r="D10" i="6"/>
  <c r="E10"/>
  <c r="F8" i="4"/>
  <c r="G10" i="6"/>
  <c r="H10"/>
  <c r="J8" i="4" s="1"/>
  <c r="I10" i="6"/>
  <c r="J10"/>
  <c r="N8" i="4" s="1"/>
  <c r="K10" i="6"/>
  <c r="L10"/>
  <c r="R8" i="4" s="1"/>
  <c r="M10" i="6"/>
  <c r="C10"/>
  <c r="B8" i="4" s="1"/>
  <c r="D7" i="6"/>
  <c r="E7"/>
  <c r="G7"/>
  <c r="I7"/>
  <c r="K7"/>
  <c r="M7"/>
  <c r="D8" i="2"/>
  <c r="E8"/>
  <c r="I8"/>
  <c r="J8"/>
  <c r="K8"/>
  <c r="L8"/>
  <c r="M8"/>
  <c r="C8"/>
  <c r="M41"/>
  <c r="L41"/>
  <c r="K41"/>
  <c r="J41"/>
  <c r="G41"/>
  <c r="F41"/>
  <c r="E41"/>
  <c r="D41"/>
  <c r="M33"/>
  <c r="L33"/>
  <c r="K33"/>
  <c r="J33"/>
  <c r="I33"/>
  <c r="H33"/>
  <c r="D28"/>
  <c r="H28"/>
  <c r="I28"/>
  <c r="J28"/>
  <c r="K28"/>
  <c r="L28"/>
  <c r="M28"/>
  <c r="D25"/>
  <c r="D56" s="1"/>
  <c r="E25"/>
  <c r="G25"/>
  <c r="H25"/>
  <c r="I25"/>
  <c r="I56" s="1"/>
  <c r="J25"/>
  <c r="K25"/>
  <c r="L25"/>
  <c r="M25"/>
  <c r="M56" s="1"/>
  <c r="D19"/>
  <c r="E19"/>
  <c r="F19"/>
  <c r="G19"/>
  <c r="H19"/>
  <c r="I19"/>
  <c r="J19"/>
  <c r="K19"/>
  <c r="L19"/>
  <c r="M19"/>
  <c r="Z6" i="4"/>
  <c r="Z8"/>
  <c r="W10"/>
  <c r="Z10"/>
  <c r="Z5"/>
  <c r="C41" i="2"/>
  <c r="C28"/>
  <c r="K56" l="1"/>
  <c r="J56"/>
  <c r="E56"/>
  <c r="G56"/>
  <c r="L56"/>
  <c r="H56"/>
  <c r="F56"/>
  <c r="V8" i="4"/>
  <c r="C25" i="2"/>
  <c r="C19"/>
  <c r="C56" s="1"/>
  <c r="D26" i="1"/>
  <c r="F26"/>
  <c r="G26"/>
  <c r="H26"/>
  <c r="I26"/>
  <c r="J26"/>
  <c r="K26"/>
  <c r="L26"/>
  <c r="M26"/>
  <c r="N26"/>
  <c r="O26"/>
  <c r="P26"/>
  <c r="Q26"/>
  <c r="D20"/>
  <c r="D33" s="1"/>
  <c r="E20"/>
  <c r="E33" s="1"/>
  <c r="G20"/>
  <c r="G33" s="1"/>
  <c r="H20"/>
  <c r="H33" s="1"/>
  <c r="I20"/>
  <c r="I33" s="1"/>
  <c r="J20"/>
  <c r="J33" s="1"/>
  <c r="K20"/>
  <c r="K33" s="1"/>
  <c r="L20"/>
  <c r="M20"/>
  <c r="M33" s="1"/>
  <c r="N20"/>
  <c r="N33" s="1"/>
  <c r="O20"/>
  <c r="O33" s="1"/>
  <c r="P20"/>
  <c r="P33" s="1"/>
  <c r="Q20"/>
  <c r="Q33" s="1"/>
  <c r="D5"/>
  <c r="J5"/>
  <c r="M5"/>
  <c r="P5"/>
  <c r="Q5"/>
  <c r="C7" i="8"/>
  <c r="L33" i="1" l="1"/>
  <c r="N5" i="4" s="1"/>
  <c r="C5"/>
  <c r="B5"/>
  <c r="O5"/>
  <c r="J5"/>
  <c r="P5"/>
  <c r="F5"/>
  <c r="S5"/>
  <c r="R5"/>
  <c r="L5"/>
  <c r="G5"/>
  <c r="H5"/>
  <c r="K5"/>
  <c r="T5"/>
  <c r="D5"/>
  <c r="V10"/>
  <c r="X9"/>
  <c r="X5" l="1"/>
  <c r="V5"/>
  <c r="W5"/>
  <c r="Y5"/>
  <c r="U11"/>
  <c r="V9" l="1"/>
  <c r="W9"/>
  <c r="P7"/>
  <c r="E11" l="1"/>
  <c r="Z9"/>
  <c r="Y9"/>
  <c r="X8"/>
  <c r="Y8" l="1"/>
  <c r="W8"/>
  <c r="J6" l="1"/>
  <c r="R6"/>
  <c r="U6" i="5" l="1"/>
  <c r="U5"/>
  <c r="X6"/>
  <c r="X7"/>
  <c r="X5"/>
  <c r="V5"/>
  <c r="U7"/>
  <c r="V6"/>
  <c r="W6"/>
  <c r="V7"/>
  <c r="W7"/>
  <c r="W5"/>
  <c r="E8"/>
  <c r="D8"/>
  <c r="C8"/>
  <c r="T8"/>
  <c r="S8"/>
  <c r="R8"/>
  <c r="Q8"/>
  <c r="P8"/>
  <c r="O8"/>
  <c r="N8"/>
  <c r="M8"/>
  <c r="L8"/>
  <c r="K8"/>
  <c r="J8"/>
  <c r="I8"/>
  <c r="H8"/>
  <c r="G8"/>
  <c r="F8"/>
  <c r="B7"/>
  <c r="B6"/>
  <c r="B5"/>
  <c r="S11" i="4" l="1"/>
  <c r="O11"/>
  <c r="U8" i="5"/>
  <c r="K11" i="4"/>
  <c r="G11"/>
  <c r="V8" i="5"/>
  <c r="X8"/>
  <c r="B8"/>
  <c r="W8"/>
  <c r="T7" i="4"/>
  <c r="L7"/>
  <c r="F6"/>
  <c r="T6" l="1"/>
  <c r="C7"/>
  <c r="X7" s="1"/>
  <c r="D7"/>
  <c r="P6"/>
  <c r="Q7"/>
  <c r="Z7" s="1"/>
  <c r="L6"/>
  <c r="H7"/>
  <c r="N6"/>
  <c r="F7"/>
  <c r="F11" s="1"/>
  <c r="J7"/>
  <c r="B7"/>
  <c r="D6"/>
  <c r="C6"/>
  <c r="X6" s="1"/>
  <c r="H6"/>
  <c r="B6"/>
  <c r="N7"/>
  <c r="R7"/>
  <c r="R11" s="1"/>
  <c r="H11" l="1"/>
  <c r="F12" s="1"/>
  <c r="V6"/>
  <c r="W7"/>
  <c r="Y7"/>
  <c r="Y6"/>
  <c r="W6"/>
  <c r="L11"/>
  <c r="V7"/>
  <c r="C11"/>
  <c r="X11" s="1"/>
  <c r="N11"/>
  <c r="T11"/>
  <c r="R12" s="1"/>
  <c r="J11"/>
  <c r="Q11"/>
  <c r="Z11" s="1"/>
  <c r="P11"/>
  <c r="D11"/>
  <c r="B11"/>
  <c r="V11" l="1"/>
  <c r="B12"/>
  <c r="J12"/>
  <c r="N12"/>
  <c r="Y11"/>
  <c r="W11"/>
  <c r="W12" l="1"/>
</calcChain>
</file>

<file path=xl/sharedStrings.xml><?xml version="1.0" encoding="utf-8"?>
<sst xmlns="http://schemas.openxmlformats.org/spreadsheetml/2006/main" count="414" uniqueCount="208">
  <si>
    <t>Сумма,  тыс.руб.</t>
  </si>
  <si>
    <t>1.</t>
  </si>
  <si>
    <t>Мероприятия по текущему ремонту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</si>
  <si>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2.</t>
  </si>
  <si>
    <t>Мероприятия по содержанию дорог общего пользования муниципального значения и сооружений на них в рамках подпрограммы «Дорожное хозяйство Большеврудского сельского поселения»</t>
  </si>
  <si>
    <t>3.</t>
  </si>
  <si>
    <t>Мероприятия по капитальному ремонту дорог общего пользования муниципального значения и сооружений на них из бюджетов всех уровней в рамках подпрограммы «Дорожное хозяйство Большеврудского сельского поселения»</t>
  </si>
  <si>
    <t>4.</t>
  </si>
  <si>
    <t>ИТОГО</t>
  </si>
  <si>
    <t>2015 год</t>
  </si>
  <si>
    <t>2014 год</t>
  </si>
  <si>
    <t>2016 год</t>
  </si>
  <si>
    <t>МБ</t>
  </si>
  <si>
    <t>ОБ</t>
  </si>
  <si>
    <t>Наименование мероприятий</t>
  </si>
  <si>
    <t>№ п/п</t>
  </si>
  <si>
    <t>РБ</t>
  </si>
  <si>
    <t>0315</t>
  </si>
  <si>
    <t>0317</t>
  </si>
  <si>
    <t>0318</t>
  </si>
  <si>
    <t>0316</t>
  </si>
  <si>
    <t>Мероприятия по по владению, пользованию и распоряжению имуществом, находящимся в муниципальной собственности муниципального образования в рамках подпрограммы «Жилищно-коммунальное хозяйство Большеврудского сельского поселения»</t>
  </si>
  <si>
    <t>0502</t>
  </si>
  <si>
    <t>0501</t>
  </si>
  <si>
    <t>Мероприятия по строительству и реконструкции объектов водоснабжения, водоотведения и очистки сточных вод в рамках подпрограммы "Жилищно-коммунальное хозяйство Большеврудского сельского поселения"</t>
  </si>
  <si>
    <t>5.</t>
  </si>
  <si>
    <t>Мероприятия по организации  и содержанию уличного освещения населенных пунктов муниципального образования в рамках подпрограммы «Жилищно-коммунальное хозяйство Большеврудского сельского поселения»</t>
  </si>
  <si>
    <t>6.</t>
  </si>
  <si>
    <t>Мероприятия по озеленению территории муниципального образования в рамках подпрограммы «Жилищно-коммунальное хозяйство Большеврудского сельского поселения»</t>
  </si>
  <si>
    <t>7.</t>
  </si>
  <si>
    <t>Мероприятия по организации  и содержанию мест захоронения муниципального образования в рамках подпрограммы «Жилищно-коммунальное хозяйство Большеврудского сельского поселения»</t>
  </si>
  <si>
    <t>8.</t>
  </si>
  <si>
    <t>Мероприятия по организации благоустройства территории поселения в рамках подпрограммы «Жилищно-коммунальное хозяйство Большеврудского сельского поселения»</t>
  </si>
  <si>
    <t>9.</t>
  </si>
  <si>
    <t>0503</t>
  </si>
  <si>
    <t>10.</t>
  </si>
  <si>
    <t xml:space="preserve">Мероприятия по организации сбора и вывоза бытовых отходов и мусора на территории населенных пунктов муниципального образования в рамках подпрограммы "Жилищно-коммунальное хозяйство Большеврудского сельского поселения" </t>
  </si>
  <si>
    <t>11.</t>
  </si>
  <si>
    <t>12.</t>
  </si>
  <si>
    <t>0501; 0502</t>
  </si>
  <si>
    <t>Жилье для молодежи в рамках подпрограммы «Устойчивое развитие территорий Большеврудского сельского поселения»</t>
  </si>
  <si>
    <t>0063</t>
  </si>
  <si>
    <t>Развитие учреждений культурно-досуговой деятельности в рамках подпрограммы «Устойчивое развитие территорий Большеврудского сельского поселения»</t>
  </si>
  <si>
    <t>0801</t>
  </si>
  <si>
    <t>0066</t>
  </si>
  <si>
    <t>0067</t>
  </si>
  <si>
    <t>ВСЕГО</t>
  </si>
  <si>
    <t>Текущий год за счет всех источников</t>
  </si>
  <si>
    <t>№ подпрограммы</t>
  </si>
  <si>
    <t>2017 год</t>
  </si>
  <si>
    <t>2018 год</t>
  </si>
  <si>
    <t>2019 год</t>
  </si>
  <si>
    <t>2020 год</t>
  </si>
  <si>
    <t>Всего 2014-2020 годы</t>
  </si>
  <si>
    <t xml:space="preserve">Мероприятия по капитальному ремонту муниципального жилищного фонда в рамках подпрограммы "Жилищно-коммунальное хозяйство Большеврудского сельского поселения" </t>
  </si>
  <si>
    <t>начальная</t>
  </si>
  <si>
    <t>№ подпр.</t>
  </si>
  <si>
    <t>Все годы</t>
  </si>
  <si>
    <t>Всего по муниципальной программе                                                                                                                                                                                  "Устойчивое развитие МО Большеврудское сельское поселение                                                                                                                          Волосовского муниципального района                                                                                                                                                                  Ленинградской области"</t>
  </si>
  <si>
    <t>МБ 0068 ОБ 7025</t>
  </si>
  <si>
    <t xml:space="preserve">Мероприятия по борьбе с борщевиком Сосновского на территории поселения в рамках подпрограммы "Жилищно-коммунальное хозяйство Большеврудского сельского поселения" </t>
  </si>
  <si>
    <t>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</si>
  <si>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</si>
  <si>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Перечень мероприятий Подпрограммы 4
«Обеспечение защиты населения и территории МО Большеврудское сельское поселение от чрезвычайных ситуаций»</t>
  </si>
  <si>
    <t>Перечень мероприятий Подпрограммы 2
«Жилищно-коммунальное хозяйство  Большеврудского сельского поселения»</t>
  </si>
  <si>
    <t xml:space="preserve">Перечень мероприятий Подпрограммы 1
«Дорожное хозяйство  Большеврудского сельского поселения» </t>
  </si>
  <si>
    <t>S4310</t>
  </si>
  <si>
    <t>Мероприятия по обеспечению первичных мер пожарной безопасности в границах поселения</t>
  </si>
  <si>
    <t>2.1. Капитальный ремонт фасада Дома культуры д.Б.Вруда (в рамках программы «Устойчивое развитие сельских территорий МО Волосовский МР ЛО на 2014-2017годы и на период до 2020 года»)</t>
  </si>
  <si>
    <t xml:space="preserve">1.1. Обеспечение жильем молодых семей; поддержка граждан нуждающихся в улучшении жилищных условий на основе принципов ипотечного кредитования </t>
  </si>
  <si>
    <t>2.2. Ремонт помещений Дома культуры д.Б.Вруда (в рамках гос.программы ЛО «Развитие культуры в Ленинградской области»)</t>
  </si>
  <si>
    <t>ФБ</t>
  </si>
  <si>
    <t>217</t>
  </si>
  <si>
    <t>Перечень мероприятий Подпрограммы 5
«Формирование комфортной городской среды на территории МО Большеврудское сельское поселение»</t>
  </si>
  <si>
    <t>2021 год</t>
  </si>
  <si>
    <t>2022 год</t>
  </si>
  <si>
    <t xml:space="preserve">Благоустройство дворовых территорий </t>
  </si>
  <si>
    <t>Благоустройство общественных пространств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</si>
  <si>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</si>
  <si>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</si>
  <si>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2023 год</t>
  </si>
  <si>
    <t>2024 год</t>
  </si>
  <si>
    <t>Поддержка субъектов малого и среднего предпринимательства</t>
  </si>
  <si>
    <t>1.1. Информационная, консультационная поддержка субъектов малого и среднего предпринимательства</t>
  </si>
  <si>
    <t>Перечень мероприятий Подпрограммы 6
«Развитие малого, среднего предпринимательства и потребительского рынка Большеврудского сельского поселения»</t>
  </si>
  <si>
    <t>Мероприятия по созданию мест (площадок) накопления твердых коммунальных отходов</t>
  </si>
  <si>
    <t>2023год</t>
  </si>
  <si>
    <t xml:space="preserve">1.1. Текущий ремонт участка дороги местного значения в д.Молосковицы по ул.Пионерской Волосовского района Ленинградской области; </t>
  </si>
  <si>
    <t xml:space="preserve">1.2. Текущий ремонт участка дороги местного значения в п.Вруда по ул.Лесной Волосовского района Ленинградской области; </t>
  </si>
  <si>
    <t>2.1.  Содержанию дорог общего пользования муниципального значения и сооружений на них в зимний период</t>
  </si>
  <si>
    <t>2.2.  Содержанию дорог общего пользования муниципального значения и сооружений на них в летний период</t>
  </si>
  <si>
    <t>2.3.  Содержанию дорог общего пользования муниципального значения и сооружений на них в чистоте</t>
  </si>
  <si>
    <t>2.4. Мероприятия по обеспечению безопасности дорожного движения</t>
  </si>
  <si>
    <t xml:space="preserve">1.3. Текущий ремонт участка дороги местного значения в Большеврудском СП Волосовского района Ленинградской области; </t>
  </si>
  <si>
    <t>1.1. Благоустройство дворовой территории МКД № 1,2,3,7 в пос. Курск</t>
  </si>
  <si>
    <t>1.2. Благоустройство дворовой территории между домами №№ 1,2,4,9,10 в дер. Б.Вруда, 2 832кв м</t>
  </si>
  <si>
    <t>1.3. Благоустройство дворовой территории между домами №№ 3,5;в дер. Б.Вруда</t>
  </si>
  <si>
    <t>1.4. Благоустройство дворовой территории между домами №№ 6,7 в дер. Б.Вруда</t>
  </si>
  <si>
    <t>1.5. Благоустройство дворовой территории дер. Б.Вруда д. № 8</t>
  </si>
  <si>
    <t>1.6. Благоустройство дворовой территории дер. Б.Вруда д.№11</t>
  </si>
  <si>
    <t>1.7. Благоустройство дворовой территории дер. Б.Вруда д.№ 12</t>
  </si>
  <si>
    <t>1.8. Благоустройство дворовой территории д. Б.Вруда д.№ 12А</t>
  </si>
  <si>
    <t>2.1. Благоустройство общественной территории по ул.Спортивная, д.5 в д.Большая Вруда Волосовского района Ленинградской области (II этап) "Скейт-площадка"</t>
  </si>
  <si>
    <t>Всего 2020-2024 годы</t>
  </si>
  <si>
    <t>2020-2024 год</t>
  </si>
  <si>
    <t xml:space="preserve">1.1. Взносы на капитальный ремонт общедомового имущества </t>
  </si>
  <si>
    <t>2.1. Мероприятия по по владению, пользованию и распоряжению имуществом</t>
  </si>
  <si>
    <t>3.2. Реконструкция канализационных очистных сооружений в п. Каложицы</t>
  </si>
  <si>
    <t>4.1. Организация и содержание уличного освещения</t>
  </si>
  <si>
    <t xml:space="preserve">9.1. Борьба с борщевиком Сосновского </t>
  </si>
  <si>
    <t>9.2. Оценка эффективности проведенных химических мероприятий после каждой обработки</t>
  </si>
  <si>
    <t>10.1. Текущий ремонт проезда от д.7 до д.6 в д.Большая Вруда Волосовского района Ленинградской области</t>
  </si>
  <si>
    <t>10.2. Устройство асфальтированной пешеходной дорожки от д.4 до д.3 в д.Большая Вруда Волосовского района Ленинградской области</t>
  </si>
  <si>
    <t>10.3. Устройство асфальтированной пешеходной дорожки от д.11 до ул.Солнечная в д.Большая Вруда Волосовского района Ленинградской области</t>
  </si>
  <si>
    <t>11.1.Установка детской игровой площадки в д.Тресковицы, д.Руссковицы Волосовского района Ленинградской области</t>
  </si>
  <si>
    <t>11.2. Устройство уличного освещения в д. Малая Вруда Волосовского района Ленинградской области</t>
  </si>
  <si>
    <t>12.1.Наземная контейнерная площадка - 19 шт.: д.Овинцево, д.Ямки, п.Сяглицы, д.Тресковицы, д.Княжево, п.Вруда 2шт, п.Штурмангоф, д.Коноховицы, д.Плещевицы, д.Смердовицы 2шт, д.Курск, д.Ущевицы 2шт, п.Каложицы, д.Ястребино, п.Беседа 2шт</t>
  </si>
  <si>
    <t>12.2.Наземная контейнерная площадка - 6 шт.: д.Большая Вруда 2шт, д.Овинцево 2шт, д.Летошицы 2шт</t>
  </si>
  <si>
    <t>12.3.Наземная контейнерная площадка - 3 шт.: д.Большая Вруда 3шт</t>
  </si>
  <si>
    <t>1.1. Наружное газоснабжение пос. Беседа Волосовского района Ленинградской области</t>
  </si>
  <si>
    <t>1.2. Наружное газоснабжение пос. Беседа Волосовского района Ленинградской области(строительный контроль)</t>
  </si>
  <si>
    <t>2020год</t>
  </si>
  <si>
    <t>2.1. Текущий ремонт пожарного резервуара в д.Лопец</t>
  </si>
  <si>
    <t>1.1. Обеспечение работоспособности системы оповещения граждан в д.Большая Вруда</t>
  </si>
  <si>
    <t>1.4. Текущий ремонт участка дороги  общего пользования местного  значения в д.Ястребино, Волосовского района Ленинградской области</t>
  </si>
  <si>
    <t>1.5. Текущий ремонт участка дороги  общего пользования местного  значения в д.Лелино, Волосовского района Ленинградской области</t>
  </si>
  <si>
    <t>1.6. Текущий ремонт участка дороги  общего пользования местного  значения в д.Загорицы Волосовского района Ленинградской области</t>
  </si>
  <si>
    <t>4.1. Ремонт автомобильной дороги местного значения в пос. Молосковицы по ул. Придорожная</t>
  </si>
  <si>
    <t>4.2. Ремонт грунтовой дороги общего пользования местного значения в пос. Каложицы по ул. Роща</t>
  </si>
  <si>
    <t>4.3. Текущий ремонт участка автомобильной дороги в дер. Новые Смолеговицы</t>
  </si>
  <si>
    <t>4.4. Текущий ремонт участка дороги в пос. Сяглицы</t>
  </si>
  <si>
    <t xml:space="preserve">3.1. Строительство канализационных очистных сооружений, дер. Большая Вруда
</t>
  </si>
  <si>
    <t>3.3. Строительство канализационной насосной станции (КНС) в пос. Курск Волосовского района Ленинградской области, в том числе проектно-изыскательские работы</t>
  </si>
  <si>
    <t>Перечень мероприятий Подпрограммы 3
«Комплексное развитие территории  Большеврудского сельского поселения»</t>
  </si>
  <si>
    <t xml:space="preserve">Газификация населенных  пунктов муниципального образования </t>
  </si>
  <si>
    <t>Развитие сети спортивных сооружений</t>
  </si>
  <si>
    <t>1.3. Газоснабжение жилой застройки д.Смердовицы Волосовского района Ленинградской области</t>
  </si>
  <si>
    <t>2.1. Строительство дома культуры на 150 мест в пос. Курск Волосовского муниципального района</t>
  </si>
  <si>
    <t xml:space="preserve">Проектирование, строительство и реконструкция объектов культуры </t>
  </si>
  <si>
    <t>Развитие общественной инфраструктуры муниципального значения</t>
  </si>
  <si>
    <t>4.1. Строительство универсальной спортивной площадки в п.Беседа Волосовского района Ленинградской области</t>
  </si>
  <si>
    <t xml:space="preserve">1.9. Благоустройство дворовой территории между МКД № 2 и 3 п. Беседа </t>
  </si>
  <si>
    <t xml:space="preserve">1.10. Благоустройство дворовой возле МКД № 5 п. Беседа </t>
  </si>
  <si>
    <t>1.11. Благоустройство дворовой территории от МКД № 3 до ул. Беседской п. Беседа</t>
  </si>
  <si>
    <t xml:space="preserve">2.6. Благоустройство общественной территории возле ФАП п. Каложицы </t>
  </si>
  <si>
    <t>Мероприятия по управлению муниципальным имуществом</t>
  </si>
  <si>
    <t>5.1.Мероприятия по оформлению прав собственности на автомобильные дороги и земельные участки под ними</t>
  </si>
  <si>
    <t>11.3.Установка детской игровой площадки в п.Беседа, п.Вруда Волосовского района Ленинградской области</t>
  </si>
  <si>
    <t>12.4. Создание мест(площадок) накопления твердых коммунальных отходов</t>
  </si>
  <si>
    <t>3.5. Реконструкция канализационных очистных сооружений в п. Каложицы</t>
  </si>
  <si>
    <t>3.4. Строительство канализационных очистных сооружений, дер. Большая Вруда</t>
  </si>
  <si>
    <t>13.</t>
  </si>
  <si>
    <t>Мероприятия по ликвидации несанкционированных свалок</t>
  </si>
  <si>
    <r>
      <t>13.1.Проведение работ по ликвидации накопленного вреда окружающей среде, 1 свалка 200м</t>
    </r>
    <r>
      <rPr>
        <sz val="12"/>
        <rFont val="Calibri"/>
        <family val="2"/>
        <charset val="204"/>
      </rPr>
      <t>³</t>
    </r>
  </si>
  <si>
    <t>1.2. Капитальный ремонт муниципального жилищного фонда</t>
  </si>
  <si>
    <t>S4750</t>
  </si>
  <si>
    <t>Всего по муниципальной программе Комплексное развитие территории МО Большеврудское сельское поселение Волосовского муниципального района Ленинградской области"</t>
  </si>
  <si>
    <t>1.7. Текущий ремонт участка дороги  общего пользования местного  значения в д.Смердовицы, ул.Восточная Волосовского района Ленинградской области</t>
  </si>
  <si>
    <t>0319</t>
  </si>
  <si>
    <t>1.8.Текущий ремонт участка дороги  местного  значения в д.Смердовицы, по ул.Молодежной от д.7 до д.8 по ул.Лесная, Волосовского района Ленинградской области</t>
  </si>
  <si>
    <t>S4660</t>
  </si>
  <si>
    <t>S4770</t>
  </si>
  <si>
    <t>2.2.Текущий ремонт колодцев в д. Волпи, д. Загорицы, д. Сырковицы, д. Ямки  Большеврудского сельского поселения Волосовского района Ленинградской области (в рамках реализации областного закона от 28.12.2018 № 147-оз)</t>
  </si>
  <si>
    <t>11.4.Текущий ремонт уличного освещения в д.Молосковицы, д. Смердовицы, д. Хотыницы Большеврудского сельского поселения Волосовского района Ленинградской области</t>
  </si>
  <si>
    <t>11.5.Текущий ремонт мостиков через водоемы в д. Хотыницы, д. Хревицы</t>
  </si>
  <si>
    <t>11.6.Приобретение и установка детской игровой площадки в п. Беседа, п.Красный Луч  Большеврудского сельского поселения Волосовского района Ленинградской области</t>
  </si>
  <si>
    <t>11.7.Приобретение и установка теневого навеса с информационным щитом в д. Загорицы, д. Сумск, д. Морозово Большеврудского сельского поселения Волосовского района Ленинградской области</t>
  </si>
  <si>
    <t>14.</t>
  </si>
  <si>
    <t>S4840</t>
  </si>
  <si>
    <t>S4880</t>
  </si>
  <si>
    <t>S4790</t>
  </si>
  <si>
    <t>S0660</t>
  </si>
  <si>
    <t>14.1. Текущий ремонт сети улично-дорожного освещения части территории д.Ястребино</t>
  </si>
  <si>
    <t>15.</t>
  </si>
  <si>
    <t>Мероприятия по ликвидации аварийного жилищного фонда на территории Ленинградской области</t>
  </si>
  <si>
    <t>15.1. Ликвидация аварийного жилищного фонда по адресу д.Молосковицы д.15 Большеврудского сельского поселения Волосовского района Ленинградской области</t>
  </si>
  <si>
    <t>15.2. Ликвидация аварийного жилищного фонда по адресу д.Молосковицы д.16 Большеврудского сельского поселения Волосовского района Ленинградской област</t>
  </si>
  <si>
    <t>S4860</t>
  </si>
  <si>
    <t>1.10.Ремонт участка дороги местного значения по ул. Полевой от ул. Придорожной до автодороги "Молосковицы-Кряково" в д. Молосковицы, Волосовского района, Ленинградской области</t>
  </si>
  <si>
    <t>1.11.Ремонт  дороги  местного значения  в п. Штурмангоф, Волосовского района, Ленинградской области</t>
  </si>
  <si>
    <t>1.12.Ремонт участка дороги местного значения в поселке Беседа Волосовского района Ленинградской области по ул. Луговой от д. 10 по ул. Беседской до водозабора п. Беседа; от д.26  до д.20А по ул. Беседской</t>
  </si>
  <si>
    <t>1.9.Текущий ремонт участка дороги местного значения в д.Большая Вруда, ул.Спортивная, от д.№7(МКД) до д.№40 Волосовского района Ленинградской области (в рамках реализации ОЗ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области")</t>
  </si>
  <si>
    <t xml:space="preserve">1.13.Капитальный ремонт и ремонт  автомобильных дорог общего пользования местного значения,  имеющих приоритетный социально значимый характер </t>
  </si>
  <si>
    <t>2.2. Завершение строительства дома культуры на 150 мест в пос. Курск Волосовского муниципального района</t>
  </si>
  <si>
    <t>0310</t>
  </si>
  <si>
    <t>2.2. Строительство пожарного водоема в д.Коноховицы</t>
  </si>
  <si>
    <t>3.7. Реконструкция канализационных очистных сооружений в п. Курск</t>
  </si>
  <si>
    <t>3.6. Строительство канализационной насосной станции (КНС) в пос. Курск Волосовского района Ленинградской области</t>
  </si>
  <si>
    <t>10.4. Устройство асфальтированной пешеходной дорожки от д.7 (МКД) до автодороги Гатчина-Ополье  в д. Большая Вруда в д.Большая Вруда Волосовского района Ленинградской области</t>
  </si>
  <si>
    <t>15.3. Ликвидация аварийного жилищного фонда в д.Молосковицы</t>
  </si>
  <si>
    <t>13.2.Проведение работ по ликвидации накопленного вреда окружающей среде, 10 свалок 736м³</t>
  </si>
  <si>
    <t>13.3.Транспортировка свалочных масс, 10 свалок 736м³</t>
  </si>
  <si>
    <t>2.3. Сборка мебели в доме культуры на 150 мест в пос. Курск Волосовского муниципального района</t>
  </si>
  <si>
    <t>3.1. Ремонт проездов к дворовым территориям многоквартирных домов в п.Беседа</t>
  </si>
  <si>
    <t>Расходы на капитальный ремонтобъектов в целях обустройства сельских населенных пунктов</t>
  </si>
  <si>
    <t>5.1. Гос.экспертиза сметы на ремонт дома культуры Волосовского муниципального района</t>
  </si>
  <si>
    <t>2.2. Благоустройство Общественная территория возле администрации, почта России в дер. Большая Вруда Ленинградская область Волосовский район дер. Большая Вруда д. 51</t>
  </si>
  <si>
    <t>2.3. Благоустройство Общественная территория между ГБУ ЛО Центр помощи детям сиротам и детям, оставшимся без попечения родителей «Каложицкий ресурсный центр по содействию семейному устройству» и МУК «Каложицкий дом культуры» Ленинградская область Волосовский район п. Каложицы</t>
  </si>
  <si>
    <t>2.4.Благоустройство  Общественная территория площадь около магазина ООО «Петрохлеб» Ленинградская область Волосовский район дер. Большая Вруда около д. 24А</t>
  </si>
  <si>
    <t xml:space="preserve">2.5. Благоустройство Общественная территория возле МУК «Большеврудский Дом культуры» Ленинградская область Волосовский район дер. Большая Вруда около д. 54 </t>
  </si>
  <si>
    <t>2.7. Благоустройство общественной территории "Парк героев пожарных"  по адресу Ленинградская область Волосовский район пос. Беседа</t>
  </si>
  <si>
    <t xml:space="preserve">2.8. Благоустройство Общественная территория между МКД №№ 1,2,3,5 и автомобильной дороги «Пружицы – Красный Луч Ленинградская область Волосовский район п. Курск. </t>
  </si>
  <si>
    <t>2.4. Кадастровые работы по подготовке технического плана на объекте: нежилое здание - дом культуры со зрительным залом на 150 меств пос. Курск Волосовского муниципального района</t>
  </si>
  <si>
    <t>1.14.Ремонт дороги общего пользования местного значения в пос.Беседа Волосовского района Ленинградской области(въезд от а/д "Красный Луч-а/д Нарва" плюс 234 метра)</t>
  </si>
  <si>
    <t>S0670</t>
  </si>
  <si>
    <t>2.5. Благоустройство территории у дома культуры на 150 мест в пос. Курск Волосовского муниципального района</t>
  </si>
  <si>
    <t>2.6. Завершение строительства дома культуры на 150 мест в пос. Курск Волосовского муниципального района (строительный контроль)</t>
  </si>
  <si>
    <t>2.7. Установка жалюзи на объекте "Завершение строительства дома культуры на 150 мест в пос. Курск"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</si>
</sst>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00_р_._-;\-* #,##0.0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4" fillId="0" borderId="0" xfId="0" applyFont="1"/>
    <xf numFmtId="165" fontId="3" fillId="0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6" fillId="0" borderId="0" xfId="0" applyFont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6" fillId="0" borderId="1" xfId="0" applyFont="1" applyBorder="1"/>
    <xf numFmtId="165" fontId="6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6" fontId="0" fillId="0" borderId="1" xfId="0" applyNumberFormat="1" applyBorder="1"/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165" fontId="0" fillId="0" borderId="1" xfId="1" applyNumberFormat="1" applyFont="1" applyFill="1" applyBorder="1"/>
    <xf numFmtId="165" fontId="6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/>
    <xf numFmtId="165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49" fontId="4" fillId="0" borderId="0" xfId="0" applyNumberFormat="1" applyFont="1" applyFill="1" applyAlignment="1">
      <alignment horizontal="right"/>
    </xf>
    <xf numFmtId="167" fontId="2" fillId="0" borderId="1" xfId="1" applyNumberFormat="1" applyFont="1" applyFill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right"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/>
    <xf numFmtId="164" fontId="2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165" fontId="3" fillId="0" borderId="6" xfId="1" applyNumberFormat="1" applyFont="1" applyFill="1" applyBorder="1" applyAlignment="1">
      <alignment horizontal="right" vertical="top" wrapText="1"/>
    </xf>
    <xf numFmtId="165" fontId="2" fillId="0" borderId="6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165" fontId="7" fillId="0" borderId="1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zoomScale="90" zoomScaleNormal="90" workbookViewId="0">
      <selection sqref="A1:XFD1048576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2.7109375" style="4" customWidth="1"/>
    <col min="4" max="4" width="11" style="4" customWidth="1"/>
    <col min="5" max="5" width="13.5703125" style="4" customWidth="1"/>
    <col min="6" max="6" width="12.7109375" style="4" customWidth="1"/>
    <col min="7" max="7" width="11" style="4" customWidth="1"/>
    <col min="8" max="8" width="14.140625" style="4" customWidth="1"/>
    <col min="9" max="10" width="11" style="4" customWidth="1"/>
    <col min="11" max="11" width="12" style="4" customWidth="1"/>
    <col min="12" max="13" width="11" style="37" customWidth="1"/>
    <col min="14" max="14" width="12.42578125" style="4" customWidth="1"/>
    <col min="15" max="17" width="11" style="4" customWidth="1"/>
    <col min="18" max="18" width="6.7109375" style="37" customWidth="1"/>
    <col min="19" max="16384" width="9.140625" style="4"/>
  </cols>
  <sheetData>
    <row r="1" spans="1:18" ht="60" customHeight="1">
      <c r="A1" s="83" t="s">
        <v>65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pans="1:18" ht="15.75" customHeight="1">
      <c r="A2" s="88" t="s">
        <v>15</v>
      </c>
      <c r="B2" s="89" t="s">
        <v>14</v>
      </c>
      <c r="C2" s="81" t="s">
        <v>0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8" ht="15.75">
      <c r="A3" s="88"/>
      <c r="B3" s="89"/>
      <c r="C3" s="88" t="s">
        <v>52</v>
      </c>
      <c r="D3" s="88"/>
      <c r="E3" s="88"/>
      <c r="F3" s="88" t="s">
        <v>74</v>
      </c>
      <c r="G3" s="88"/>
      <c r="H3" s="88"/>
      <c r="I3" s="88" t="s">
        <v>75</v>
      </c>
      <c r="J3" s="88"/>
      <c r="K3" s="88"/>
      <c r="L3" s="88" t="s">
        <v>86</v>
      </c>
      <c r="M3" s="88"/>
      <c r="N3" s="88"/>
      <c r="O3" s="88" t="s">
        <v>81</v>
      </c>
      <c r="P3" s="88"/>
      <c r="Q3" s="88"/>
    </row>
    <row r="4" spans="1:18" ht="15.75">
      <c r="A4" s="88"/>
      <c r="B4" s="89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16</v>
      </c>
      <c r="H4" s="79" t="s">
        <v>13</v>
      </c>
      <c r="I4" s="79" t="s">
        <v>12</v>
      </c>
      <c r="J4" s="79" t="s">
        <v>16</v>
      </c>
      <c r="K4" s="79" t="s">
        <v>13</v>
      </c>
      <c r="L4" s="79" t="s">
        <v>12</v>
      </c>
      <c r="M4" s="79" t="s">
        <v>16</v>
      </c>
      <c r="N4" s="79" t="s">
        <v>13</v>
      </c>
      <c r="O4" s="79" t="s">
        <v>12</v>
      </c>
      <c r="P4" s="79" t="s">
        <v>16</v>
      </c>
      <c r="Q4" s="79" t="s">
        <v>13</v>
      </c>
    </row>
    <row r="5" spans="1:18" ht="113.25" customHeight="1">
      <c r="A5" s="76" t="s">
        <v>1</v>
      </c>
      <c r="B5" s="15" t="s">
        <v>2</v>
      </c>
      <c r="C5" s="39">
        <f>1099.34+SUM(C6:C14)</f>
        <v>2214.4362099999998</v>
      </c>
      <c r="D5" s="39">
        <f>SUM(D6:D7)</f>
        <v>0</v>
      </c>
      <c r="E5" s="39">
        <f>SUM(E6:E14)</f>
        <v>5574.8560299999999</v>
      </c>
      <c r="F5" s="2">
        <f>1140.306+F14+F15+F16+F17+F19</f>
        <v>1348.1344900000001</v>
      </c>
      <c r="G5" s="2">
        <f>SUM(G6:G7)</f>
        <v>0</v>
      </c>
      <c r="H5" s="2">
        <f>SUM(H6:H19)</f>
        <v>3881.11112</v>
      </c>
      <c r="I5" s="2">
        <v>1500</v>
      </c>
      <c r="J5" s="2">
        <f>SUM(J6:J7)</f>
        <v>0</v>
      </c>
      <c r="K5" s="2">
        <f>SUM(K6:K12)</f>
        <v>0</v>
      </c>
      <c r="L5" s="2">
        <f>1500</f>
        <v>1500</v>
      </c>
      <c r="M5" s="2">
        <f>SUM(M6:M7)</f>
        <v>0</v>
      </c>
      <c r="N5" s="2">
        <f>N18</f>
        <v>1423.8369</v>
      </c>
      <c r="O5" s="2">
        <v>1500</v>
      </c>
      <c r="P5" s="2">
        <f>SUM(P6:P7)</f>
        <v>0</v>
      </c>
      <c r="Q5" s="2">
        <f>SUM(Q6:Q7)</f>
        <v>0</v>
      </c>
      <c r="R5" s="37" t="s">
        <v>17</v>
      </c>
    </row>
    <row r="6" spans="1:18" ht="65.25" customHeight="1">
      <c r="A6" s="77"/>
      <c r="B6" s="16" t="s">
        <v>87</v>
      </c>
      <c r="C6" s="38">
        <v>144.20515</v>
      </c>
      <c r="D6" s="38"/>
      <c r="E6" s="38">
        <v>721.14274</v>
      </c>
      <c r="F6" s="38"/>
      <c r="G6" s="3"/>
      <c r="H6" s="38"/>
      <c r="I6" s="38"/>
      <c r="J6" s="38"/>
      <c r="K6" s="38"/>
      <c r="L6" s="38"/>
      <c r="M6" s="3"/>
      <c r="N6" s="38"/>
      <c r="O6" s="3"/>
      <c r="P6" s="3"/>
      <c r="Q6" s="3"/>
    </row>
    <row r="7" spans="1:18" ht="65.25" customHeight="1">
      <c r="A7" s="77"/>
      <c r="B7" s="16" t="s">
        <v>88</v>
      </c>
      <c r="C7" s="38">
        <v>98.263599999999997</v>
      </c>
      <c r="D7" s="38"/>
      <c r="E7" s="38">
        <v>491.39774999999997</v>
      </c>
      <c r="F7" s="38"/>
      <c r="G7" s="3"/>
      <c r="H7" s="38"/>
      <c r="I7" s="38"/>
      <c r="J7" s="38"/>
      <c r="K7" s="38"/>
      <c r="L7" s="38"/>
      <c r="M7" s="3"/>
      <c r="N7" s="38"/>
      <c r="O7" s="3"/>
      <c r="P7" s="3"/>
      <c r="Q7" s="3"/>
    </row>
    <row r="8" spans="1:18" ht="65.25" customHeight="1">
      <c r="A8" s="77"/>
      <c r="B8" s="16" t="s">
        <v>93</v>
      </c>
      <c r="C8" s="3"/>
      <c r="D8" s="3"/>
      <c r="E8" s="3"/>
      <c r="F8" s="3"/>
      <c r="G8" s="3"/>
      <c r="H8" s="3"/>
      <c r="I8" s="3"/>
      <c r="J8" s="38"/>
      <c r="K8" s="3"/>
      <c r="L8" s="3"/>
      <c r="M8" s="3"/>
      <c r="N8" s="38"/>
      <c r="O8" s="3"/>
      <c r="P8" s="3"/>
      <c r="Q8" s="3"/>
    </row>
    <row r="9" spans="1:18" ht="65.25" customHeight="1">
      <c r="A9" s="77"/>
      <c r="B9" s="16" t="s">
        <v>124</v>
      </c>
      <c r="C9" s="3">
        <v>86.511340000000004</v>
      </c>
      <c r="D9" s="3"/>
      <c r="E9" s="38">
        <v>432.45366000000001</v>
      </c>
      <c r="F9" s="3"/>
      <c r="G9" s="3"/>
      <c r="H9" s="38"/>
      <c r="I9" s="38"/>
      <c r="J9" s="38"/>
      <c r="K9" s="38"/>
      <c r="L9" s="38"/>
      <c r="M9" s="3"/>
      <c r="N9" s="38"/>
      <c r="O9" s="3"/>
      <c r="P9" s="3"/>
      <c r="Q9" s="3"/>
    </row>
    <row r="10" spans="1:18" ht="65.25" customHeight="1">
      <c r="A10" s="77"/>
      <c r="B10" s="16" t="s">
        <v>125</v>
      </c>
      <c r="C10" s="3">
        <v>162.34357</v>
      </c>
      <c r="D10" s="3"/>
      <c r="E10" s="38">
        <v>811.52443000000005</v>
      </c>
      <c r="F10" s="3"/>
      <c r="G10" s="3"/>
      <c r="H10" s="38"/>
      <c r="I10" s="38"/>
      <c r="J10" s="38"/>
      <c r="K10" s="38"/>
      <c r="L10" s="38"/>
      <c r="M10" s="3"/>
      <c r="N10" s="38"/>
      <c r="O10" s="3"/>
      <c r="P10" s="3"/>
      <c r="Q10" s="3"/>
    </row>
    <row r="11" spans="1:18" ht="65.25" customHeight="1">
      <c r="A11" s="77"/>
      <c r="B11" s="16" t="s">
        <v>126</v>
      </c>
      <c r="C11" s="3">
        <v>349.75060999999999</v>
      </c>
      <c r="D11" s="3"/>
      <c r="E11" s="38">
        <v>1748.3363899999999</v>
      </c>
      <c r="F11" s="3"/>
      <c r="G11" s="3"/>
      <c r="H11" s="38"/>
      <c r="I11" s="38"/>
      <c r="J11" s="38"/>
      <c r="K11" s="38"/>
      <c r="L11" s="38"/>
      <c r="M11" s="3"/>
      <c r="N11" s="38"/>
      <c r="O11" s="3"/>
      <c r="P11" s="3"/>
      <c r="Q11" s="3"/>
    </row>
    <row r="12" spans="1:18" ht="80.25" customHeight="1">
      <c r="A12" s="77"/>
      <c r="B12" s="16" t="s">
        <v>157</v>
      </c>
      <c r="C12" s="3">
        <v>165.25648000000001</v>
      </c>
      <c r="D12" s="3"/>
      <c r="E12" s="38">
        <v>826.08551999999997</v>
      </c>
      <c r="F12" s="3"/>
      <c r="G12" s="3"/>
      <c r="H12" s="38"/>
      <c r="I12" s="38"/>
      <c r="J12" s="38"/>
      <c r="K12" s="38"/>
      <c r="L12" s="38"/>
      <c r="M12" s="3"/>
      <c r="N12" s="38"/>
      <c r="O12" s="3"/>
      <c r="P12" s="3"/>
      <c r="Q12" s="3"/>
    </row>
    <row r="13" spans="1:18" ht="80.25" customHeight="1">
      <c r="A13" s="77"/>
      <c r="B13" s="16" t="s">
        <v>159</v>
      </c>
      <c r="C13" s="3">
        <v>108.76546</v>
      </c>
      <c r="D13" s="3"/>
      <c r="E13" s="38">
        <v>543.91553999999996</v>
      </c>
      <c r="F13" s="3"/>
      <c r="G13" s="3"/>
      <c r="H13" s="38"/>
      <c r="I13" s="38"/>
      <c r="J13" s="38"/>
      <c r="K13" s="38"/>
      <c r="L13" s="38"/>
      <c r="M13" s="3"/>
      <c r="N13" s="38"/>
      <c r="O13" s="3"/>
      <c r="P13" s="3"/>
      <c r="Q13" s="3"/>
    </row>
    <row r="14" spans="1:18" ht="190.5" customHeight="1">
      <c r="A14" s="77"/>
      <c r="B14" s="16" t="s">
        <v>181</v>
      </c>
      <c r="C14" s="3"/>
      <c r="D14" s="3"/>
      <c r="E14" s="38"/>
      <c r="F14" s="38">
        <v>48.069000000000003</v>
      </c>
      <c r="G14" s="38"/>
      <c r="H14" s="38">
        <v>889.81164000000001</v>
      </c>
      <c r="I14" s="38"/>
      <c r="J14" s="38"/>
      <c r="K14" s="38"/>
      <c r="L14" s="38"/>
      <c r="M14" s="3"/>
      <c r="N14" s="38"/>
      <c r="O14" s="3"/>
      <c r="P14" s="3"/>
      <c r="Q14" s="3"/>
    </row>
    <row r="15" spans="1:18" ht="93.75" customHeight="1">
      <c r="A15" s="77"/>
      <c r="B15" s="16" t="s">
        <v>178</v>
      </c>
      <c r="C15" s="3"/>
      <c r="D15" s="3"/>
      <c r="E15" s="38"/>
      <c r="F15" s="38">
        <v>38.613</v>
      </c>
      <c r="G15" s="38"/>
      <c r="H15" s="38">
        <v>722.97400000000005</v>
      </c>
      <c r="I15" s="38"/>
      <c r="J15" s="38"/>
      <c r="K15" s="38"/>
      <c r="L15" s="38"/>
      <c r="M15" s="3"/>
      <c r="N15" s="38"/>
      <c r="O15" s="3"/>
      <c r="P15" s="3"/>
      <c r="Q15" s="3"/>
    </row>
    <row r="16" spans="1:18" ht="49.5" customHeight="1">
      <c r="A16" s="77"/>
      <c r="B16" s="16" t="s">
        <v>179</v>
      </c>
      <c r="C16" s="3"/>
      <c r="D16" s="3"/>
      <c r="E16" s="38"/>
      <c r="F16" s="38">
        <v>30.396999999999998</v>
      </c>
      <c r="G16" s="38"/>
      <c r="H16" s="38">
        <v>569.15569000000005</v>
      </c>
      <c r="I16" s="38"/>
      <c r="J16" s="38"/>
      <c r="K16" s="38"/>
      <c r="L16" s="38"/>
      <c r="M16" s="3"/>
      <c r="N16" s="38"/>
      <c r="O16" s="3"/>
      <c r="P16" s="3"/>
      <c r="Q16" s="3"/>
    </row>
    <row r="17" spans="1:18" ht="96.75" customHeight="1">
      <c r="A17" s="77"/>
      <c r="B17" s="16" t="s">
        <v>180</v>
      </c>
      <c r="C17" s="3"/>
      <c r="D17" s="3"/>
      <c r="E17" s="38"/>
      <c r="F17" s="38">
        <v>46.274000000000001</v>
      </c>
      <c r="G17" s="38"/>
      <c r="H17" s="38">
        <v>866.43044999999995</v>
      </c>
      <c r="I17" s="38"/>
      <c r="J17" s="38"/>
      <c r="K17" s="38"/>
      <c r="L17" s="38"/>
      <c r="M17" s="3"/>
      <c r="N17" s="38"/>
      <c r="O17" s="3"/>
      <c r="P17" s="3"/>
      <c r="Q17" s="3"/>
    </row>
    <row r="18" spans="1:18" ht="81" customHeight="1">
      <c r="A18" s="77"/>
      <c r="B18" s="16" t="s">
        <v>182</v>
      </c>
      <c r="C18" s="3"/>
      <c r="D18" s="3"/>
      <c r="E18" s="38"/>
      <c r="F18" s="38"/>
      <c r="G18" s="38"/>
      <c r="H18" s="38"/>
      <c r="I18" s="38"/>
      <c r="J18" s="38"/>
      <c r="K18" s="38"/>
      <c r="L18" s="38">
        <v>75</v>
      </c>
      <c r="M18" s="38"/>
      <c r="N18" s="38">
        <v>1423.8369</v>
      </c>
      <c r="O18" s="3"/>
      <c r="P18" s="3"/>
      <c r="Q18" s="3"/>
    </row>
    <row r="19" spans="1:18" ht="99" customHeight="1">
      <c r="A19" s="77"/>
      <c r="B19" s="16" t="s">
        <v>203</v>
      </c>
      <c r="C19" s="3"/>
      <c r="D19" s="3"/>
      <c r="E19" s="38"/>
      <c r="F19" s="38">
        <f>44.47549</f>
        <v>44.475490000000001</v>
      </c>
      <c r="G19" s="38"/>
      <c r="H19" s="38">
        <v>832.73933999999997</v>
      </c>
      <c r="I19" s="38"/>
      <c r="J19" s="38"/>
      <c r="K19" s="38"/>
      <c r="L19" s="38"/>
      <c r="M19" s="38"/>
      <c r="N19" s="38"/>
      <c r="O19" s="3"/>
      <c r="P19" s="3"/>
      <c r="Q19" s="3"/>
    </row>
    <row r="20" spans="1:18" ht="111" customHeight="1">
      <c r="A20" s="85" t="s">
        <v>3</v>
      </c>
      <c r="B20" s="15" t="s">
        <v>4</v>
      </c>
      <c r="C20" s="2">
        <f>SUM(C21:C24)</f>
        <v>3091.0650000000001</v>
      </c>
      <c r="D20" s="2">
        <f t="shared" ref="D20:Q20" si="0">SUM(D21:D24)</f>
        <v>816</v>
      </c>
      <c r="E20" s="2">
        <f t="shared" si="0"/>
        <v>0</v>
      </c>
      <c r="F20" s="2">
        <f>SUM(F21:F24)</f>
        <v>6051.1848100000007</v>
      </c>
      <c r="G20" s="2">
        <f t="shared" si="0"/>
        <v>1638.127</v>
      </c>
      <c r="H20" s="2">
        <f t="shared" si="0"/>
        <v>0</v>
      </c>
      <c r="I20" s="2">
        <f t="shared" si="0"/>
        <v>2711.58</v>
      </c>
      <c r="J20" s="2">
        <f t="shared" si="0"/>
        <v>1681.06</v>
      </c>
      <c r="K20" s="2">
        <f t="shared" si="0"/>
        <v>0</v>
      </c>
      <c r="L20" s="2">
        <f t="shared" si="0"/>
        <v>2711.58</v>
      </c>
      <c r="M20" s="2">
        <f t="shared" si="0"/>
        <v>1725.4690000000001</v>
      </c>
      <c r="N20" s="2">
        <f t="shared" si="0"/>
        <v>0</v>
      </c>
      <c r="O20" s="2">
        <f t="shared" si="0"/>
        <v>3000</v>
      </c>
      <c r="P20" s="2">
        <f t="shared" si="0"/>
        <v>0</v>
      </c>
      <c r="Q20" s="2">
        <f t="shared" si="0"/>
        <v>0</v>
      </c>
      <c r="R20" s="37" t="s">
        <v>20</v>
      </c>
    </row>
    <row r="21" spans="1:18" ht="49.5" customHeight="1">
      <c r="A21" s="86"/>
      <c r="B21" s="17" t="s">
        <v>89</v>
      </c>
      <c r="C21" s="3">
        <f>1577.9+9.77</f>
        <v>1587.67</v>
      </c>
      <c r="D21" s="3">
        <v>440</v>
      </c>
      <c r="E21" s="3"/>
      <c r="F21" s="3">
        <v>1939.8810000000001</v>
      </c>
      <c r="G21" s="3">
        <v>459.25400000000002</v>
      </c>
      <c r="H21" s="3"/>
      <c r="I21" s="3">
        <v>1500</v>
      </c>
      <c r="J21" s="3">
        <v>479.005</v>
      </c>
      <c r="K21" s="3"/>
      <c r="L21" s="3">
        <v>1500</v>
      </c>
      <c r="M21" s="3">
        <v>497.22</v>
      </c>
      <c r="N21" s="3"/>
      <c r="O21" s="3">
        <v>1500</v>
      </c>
      <c r="P21" s="3"/>
      <c r="Q21" s="3"/>
    </row>
    <row r="22" spans="1:18" ht="50.25" customHeight="1">
      <c r="A22" s="86"/>
      <c r="B22" s="17" t="s">
        <v>90</v>
      </c>
      <c r="C22" s="3">
        <v>1000</v>
      </c>
      <c r="D22" s="3">
        <v>376</v>
      </c>
      <c r="E22" s="3"/>
      <c r="F22" s="3">
        <f>1000+664.277</f>
        <v>1664.277</v>
      </c>
      <c r="G22" s="3">
        <v>1178.873</v>
      </c>
      <c r="H22" s="3"/>
      <c r="I22" s="3">
        <v>1000</v>
      </c>
      <c r="J22" s="3">
        <f>924.918+277.137</f>
        <v>1202.0550000000001</v>
      </c>
      <c r="K22" s="3"/>
      <c r="L22" s="3">
        <v>1000</v>
      </c>
      <c r="M22" s="3">
        <f>939.063+289.186</f>
        <v>1228.249</v>
      </c>
      <c r="N22" s="3"/>
      <c r="O22" s="3">
        <v>1000</v>
      </c>
      <c r="P22" s="3"/>
      <c r="Q22" s="3"/>
    </row>
    <row r="23" spans="1:18" ht="48" customHeight="1">
      <c r="A23" s="86"/>
      <c r="B23" s="17" t="s">
        <v>91</v>
      </c>
      <c r="C23" s="3">
        <f>400+103.395</f>
        <v>503.39499999999998</v>
      </c>
      <c r="D23" s="3"/>
      <c r="E23" s="3"/>
      <c r="F23" s="3">
        <f>554.4+9.16+700.1+783.36681</f>
        <v>2047.0268099999998</v>
      </c>
      <c r="G23" s="3"/>
      <c r="H23" s="3"/>
      <c r="I23" s="3">
        <v>211.58</v>
      </c>
      <c r="J23" s="3"/>
      <c r="K23" s="3"/>
      <c r="L23" s="3">
        <v>211.58</v>
      </c>
      <c r="M23" s="3"/>
      <c r="N23" s="3"/>
      <c r="O23" s="3">
        <v>500</v>
      </c>
      <c r="P23" s="3"/>
      <c r="Q23" s="3"/>
    </row>
    <row r="24" spans="1:18" ht="36.75" customHeight="1">
      <c r="A24" s="87"/>
      <c r="B24" s="17" t="s">
        <v>92</v>
      </c>
      <c r="C24" s="3"/>
      <c r="D24" s="3"/>
      <c r="E24" s="3"/>
      <c r="F24" s="3">
        <v>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ht="127.5" customHeight="1">
      <c r="A25" s="80" t="s">
        <v>5</v>
      </c>
      <c r="B25" s="15" t="s">
        <v>6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/>
      <c r="J25" s="2">
        <v>0</v>
      </c>
      <c r="K25" s="2">
        <v>0</v>
      </c>
      <c r="L25" s="2"/>
      <c r="M25" s="2">
        <v>0</v>
      </c>
      <c r="N25" s="2">
        <v>0</v>
      </c>
      <c r="O25" s="2"/>
      <c r="P25" s="2"/>
      <c r="Q25" s="2">
        <v>0</v>
      </c>
      <c r="R25" s="37" t="s">
        <v>18</v>
      </c>
    </row>
    <row r="26" spans="1:18" ht="160.5" customHeight="1">
      <c r="A26" s="85" t="s">
        <v>7</v>
      </c>
      <c r="B26" s="15" t="s">
        <v>79</v>
      </c>
      <c r="C26" s="39">
        <f>SUM(C27:C30)</f>
        <v>194.65039999999999</v>
      </c>
      <c r="D26" s="2">
        <f t="shared" ref="D26:Q26" si="1">SUM(D30:D30)</f>
        <v>0</v>
      </c>
      <c r="E26" s="39">
        <f>SUM(E27:E30)</f>
        <v>2084.6054300000001</v>
      </c>
      <c r="F26" s="2">
        <f t="shared" si="1"/>
        <v>0</v>
      </c>
      <c r="G26" s="2">
        <f t="shared" si="1"/>
        <v>0</v>
      </c>
      <c r="H26" s="2">
        <f t="shared" si="1"/>
        <v>0</v>
      </c>
      <c r="I26" s="2">
        <f t="shared" si="1"/>
        <v>0</v>
      </c>
      <c r="J26" s="2">
        <f t="shared" si="1"/>
        <v>0</v>
      </c>
      <c r="K26" s="2">
        <f t="shared" si="1"/>
        <v>0</v>
      </c>
      <c r="L26" s="2">
        <f t="shared" si="1"/>
        <v>0</v>
      </c>
      <c r="M26" s="2">
        <f t="shared" si="1"/>
        <v>0</v>
      </c>
      <c r="N26" s="2">
        <f t="shared" si="1"/>
        <v>0</v>
      </c>
      <c r="O26" s="2">
        <f t="shared" si="1"/>
        <v>0</v>
      </c>
      <c r="P26" s="2">
        <f t="shared" si="1"/>
        <v>0</v>
      </c>
      <c r="Q26" s="2">
        <f t="shared" si="1"/>
        <v>0</v>
      </c>
      <c r="R26" s="37" t="s">
        <v>19</v>
      </c>
    </row>
    <row r="27" spans="1:18" ht="52.5" customHeight="1">
      <c r="A27" s="86"/>
      <c r="B27" s="16" t="s">
        <v>127</v>
      </c>
      <c r="C27" s="65">
        <v>45.786000000000001</v>
      </c>
      <c r="D27" s="3"/>
      <c r="E27" s="65">
        <v>490.35140000000001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8" ht="50.25" customHeight="1">
      <c r="A28" s="86"/>
      <c r="B28" s="16" t="s">
        <v>128</v>
      </c>
      <c r="C28" s="65">
        <v>37.43085</v>
      </c>
      <c r="D28" s="3"/>
      <c r="E28" s="65">
        <v>400.86338000000001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8" ht="50.25" customHeight="1">
      <c r="A29" s="86"/>
      <c r="B29" s="16" t="s">
        <v>129</v>
      </c>
      <c r="C29" s="65">
        <v>66.335949999999997</v>
      </c>
      <c r="D29" s="3"/>
      <c r="E29" s="65">
        <v>710.42075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8" ht="33" customHeight="1">
      <c r="A30" s="87"/>
      <c r="B30" s="16" t="s">
        <v>130</v>
      </c>
      <c r="C30" s="65">
        <v>45.0976</v>
      </c>
      <c r="D30" s="3"/>
      <c r="E30" s="65">
        <v>482.9699</v>
      </c>
      <c r="F30" s="38"/>
      <c r="G30" s="3"/>
      <c r="H30" s="38"/>
      <c r="I30" s="3"/>
      <c r="J30" s="3"/>
      <c r="K30" s="3"/>
      <c r="L30" s="3"/>
      <c r="M30" s="3"/>
      <c r="N30" s="3"/>
      <c r="O30" s="3"/>
      <c r="P30" s="3"/>
      <c r="Q30" s="3"/>
    </row>
    <row r="31" spans="1:18" s="50" customFormat="1" ht="35.25" customHeight="1">
      <c r="A31" s="77" t="s">
        <v>25</v>
      </c>
      <c r="B31" s="15" t="s">
        <v>145</v>
      </c>
      <c r="C31" s="2">
        <f>C32</f>
        <v>600</v>
      </c>
      <c r="D31" s="39">
        <f t="shared" ref="D31:Q31" si="2">D32</f>
        <v>0</v>
      </c>
      <c r="E31" s="39">
        <f t="shared" si="2"/>
        <v>0</v>
      </c>
      <c r="F31" s="39">
        <f t="shared" si="2"/>
        <v>600</v>
      </c>
      <c r="G31" s="39">
        <f t="shared" si="2"/>
        <v>0</v>
      </c>
      <c r="H31" s="39">
        <f t="shared" si="2"/>
        <v>0</v>
      </c>
      <c r="I31" s="39">
        <f t="shared" si="2"/>
        <v>100</v>
      </c>
      <c r="J31" s="39">
        <f t="shared" si="2"/>
        <v>0</v>
      </c>
      <c r="K31" s="39">
        <f t="shared" si="2"/>
        <v>0</v>
      </c>
      <c r="L31" s="39">
        <f t="shared" si="2"/>
        <v>100</v>
      </c>
      <c r="M31" s="39">
        <f t="shared" si="2"/>
        <v>0</v>
      </c>
      <c r="N31" s="39">
        <f t="shared" si="2"/>
        <v>0</v>
      </c>
      <c r="O31" s="39">
        <v>100</v>
      </c>
      <c r="P31" s="39">
        <f t="shared" si="2"/>
        <v>0</v>
      </c>
      <c r="Q31" s="39">
        <f t="shared" si="2"/>
        <v>0</v>
      </c>
      <c r="R31" s="37" t="s">
        <v>158</v>
      </c>
    </row>
    <row r="32" spans="1:18" s="50" customFormat="1" ht="51" customHeight="1">
      <c r="A32" s="77"/>
      <c r="B32" s="16" t="s">
        <v>146</v>
      </c>
      <c r="C32" s="3">
        <v>600</v>
      </c>
      <c r="D32" s="3"/>
      <c r="E32" s="38"/>
      <c r="F32" s="38">
        <v>600</v>
      </c>
      <c r="G32" s="3"/>
      <c r="H32" s="38"/>
      <c r="I32" s="3">
        <v>100</v>
      </c>
      <c r="J32" s="3"/>
      <c r="K32" s="3"/>
      <c r="L32" s="3">
        <v>100</v>
      </c>
      <c r="M32" s="3"/>
      <c r="N32" s="3"/>
      <c r="O32" s="3"/>
      <c r="P32" s="3"/>
      <c r="Q32" s="3"/>
      <c r="R32" s="37"/>
    </row>
    <row r="33" spans="1:17" ht="15.75">
      <c r="A33" s="80"/>
      <c r="B33" s="15" t="s">
        <v>8</v>
      </c>
      <c r="C33" s="2">
        <f>C5+C20+C25+C26+C31</f>
        <v>6100.1516100000008</v>
      </c>
      <c r="D33" s="2">
        <f t="shared" ref="D33:E33" si="3">D5+D20+D25+D26+D31</f>
        <v>816</v>
      </c>
      <c r="E33" s="2">
        <f t="shared" si="3"/>
        <v>7659.4614600000004</v>
      </c>
      <c r="F33" s="75">
        <f>F5+F20+F25+F26+F31</f>
        <v>7999.319300000001</v>
      </c>
      <c r="G33" s="2">
        <f>G5+G20+G25+G26+G31</f>
        <v>1638.127</v>
      </c>
      <c r="H33" s="2">
        <f>H5+H20+H25+H26+H31</f>
        <v>3881.11112</v>
      </c>
      <c r="I33" s="2">
        <f>I5+I20+I25+I26+I31</f>
        <v>4311.58</v>
      </c>
      <c r="J33" s="2">
        <f t="shared" ref="J33:Q33" si="4">J5+J20+J25+J26+J31</f>
        <v>1681.06</v>
      </c>
      <c r="K33" s="2">
        <f t="shared" si="4"/>
        <v>0</v>
      </c>
      <c r="L33" s="2">
        <f t="shared" si="4"/>
        <v>4311.58</v>
      </c>
      <c r="M33" s="2">
        <f t="shared" si="4"/>
        <v>1725.4690000000001</v>
      </c>
      <c r="N33" s="2">
        <f t="shared" si="4"/>
        <v>1423.8369</v>
      </c>
      <c r="O33" s="2">
        <f t="shared" si="4"/>
        <v>4600</v>
      </c>
      <c r="P33" s="2">
        <f t="shared" si="4"/>
        <v>0</v>
      </c>
      <c r="Q33" s="2">
        <f t="shared" si="4"/>
        <v>0</v>
      </c>
    </row>
  </sheetData>
  <mergeCells count="11">
    <mergeCell ref="C2:Q2"/>
    <mergeCell ref="A1:Q1"/>
    <mergeCell ref="A26:A30"/>
    <mergeCell ref="I3:K3"/>
    <mergeCell ref="F3:H3"/>
    <mergeCell ref="C3:E3"/>
    <mergeCell ref="B2:B4"/>
    <mergeCell ref="A2:A4"/>
    <mergeCell ref="A20:A24"/>
    <mergeCell ref="L3:N3"/>
    <mergeCell ref="O3:Q3"/>
  </mergeCells>
  <pageMargins left="0.39370078740157483" right="0.23622047244094491" top="0.54" bottom="0.65" header="0.62" footer="0.31496062992125984"/>
  <pageSetup paperSize="9" scale="6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6"/>
  <sheetViews>
    <sheetView zoomScale="90" zoomScaleNormal="90" workbookViewId="0">
      <pane ySplit="2340" topLeftCell="A7" activePane="bottomLeft"/>
      <selection sqref="A1:XFD1048576"/>
      <selection pane="bottomLeft" activeCell="S11" sqref="S11"/>
    </sheetView>
  </sheetViews>
  <sheetFormatPr defaultColWidth="9.140625" defaultRowHeight="18.75"/>
  <cols>
    <col min="1" max="1" width="3.85546875" style="4" customWidth="1"/>
    <col min="2" max="2" width="38.5703125" style="4" customWidth="1"/>
    <col min="3" max="3" width="12.7109375" style="4" customWidth="1"/>
    <col min="4" max="4" width="7.85546875" style="4" customWidth="1"/>
    <col min="5" max="5" width="14.140625" style="4" customWidth="1"/>
    <col min="6" max="6" width="13.28515625" style="4" customWidth="1"/>
    <col min="7" max="7" width="14" style="4" customWidth="1"/>
    <col min="8" max="9" width="13.5703125" style="4" customWidth="1"/>
    <col min="10" max="10" width="12.28515625" style="13" customWidth="1"/>
    <col min="11" max="11" width="12.140625" style="14" customWidth="1"/>
    <col min="12" max="12" width="11.28515625" style="4" customWidth="1"/>
    <col min="13" max="13" width="12.5703125" style="4" customWidth="1"/>
    <col min="14" max="14" width="6.140625" style="13" customWidth="1"/>
    <col min="15" max="15" width="7" style="14" customWidth="1"/>
    <col min="16" max="16" width="9.140625" style="4"/>
    <col min="17" max="17" width="9.140625" style="56"/>
    <col min="18" max="16384" width="9.140625" style="4"/>
  </cols>
  <sheetData>
    <row r="1" spans="1:17" ht="60" customHeight="1">
      <c r="A1" s="83" t="s">
        <v>64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7" ht="15.75" customHeight="1">
      <c r="A2" s="88" t="s">
        <v>15</v>
      </c>
      <c r="B2" s="89" t="s">
        <v>14</v>
      </c>
      <c r="C2" s="88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7">
      <c r="A3" s="88"/>
      <c r="B3" s="89"/>
      <c r="C3" s="90" t="s">
        <v>52</v>
      </c>
      <c r="D3" s="90"/>
      <c r="E3" s="90"/>
      <c r="F3" s="90" t="s">
        <v>74</v>
      </c>
      <c r="G3" s="90"/>
      <c r="H3" s="90" t="s">
        <v>75</v>
      </c>
      <c r="I3" s="90"/>
      <c r="J3" s="90" t="s">
        <v>80</v>
      </c>
      <c r="K3" s="90"/>
      <c r="L3" s="90" t="s">
        <v>81</v>
      </c>
      <c r="M3" s="90"/>
    </row>
    <row r="4" spans="1:17">
      <c r="A4" s="88"/>
      <c r="B4" s="89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12</v>
      </c>
      <c r="M4" s="79" t="s">
        <v>13</v>
      </c>
    </row>
    <row r="5" spans="1:17" ht="110.25" customHeight="1">
      <c r="A5" s="80" t="s">
        <v>1</v>
      </c>
      <c r="B5" s="15" t="s">
        <v>54</v>
      </c>
      <c r="C5" s="2">
        <f>C6+C7</f>
        <v>1238.8630000000001</v>
      </c>
      <c r="D5" s="2">
        <f t="shared" ref="D5:M5" si="0">D6+D7</f>
        <v>0</v>
      </c>
      <c r="E5" s="2">
        <f t="shared" si="0"/>
        <v>0</v>
      </c>
      <c r="F5" s="2">
        <f t="shared" si="0"/>
        <v>1471</v>
      </c>
      <c r="G5" s="2">
        <f t="shared" si="0"/>
        <v>0</v>
      </c>
      <c r="H5" s="2">
        <f t="shared" si="0"/>
        <v>2000</v>
      </c>
      <c r="I5" s="2">
        <f t="shared" si="0"/>
        <v>0</v>
      </c>
      <c r="J5" s="2">
        <f t="shared" si="0"/>
        <v>2000</v>
      </c>
      <c r="K5" s="2">
        <f t="shared" si="0"/>
        <v>0</v>
      </c>
      <c r="L5" s="2">
        <f t="shared" si="0"/>
        <v>2000</v>
      </c>
      <c r="M5" s="2">
        <f t="shared" si="0"/>
        <v>0</v>
      </c>
      <c r="N5" s="13" t="s">
        <v>23</v>
      </c>
      <c r="O5" s="14">
        <v>350</v>
      </c>
      <c r="Q5" s="56">
        <v>31</v>
      </c>
    </row>
    <row r="6" spans="1:17" ht="36" customHeight="1">
      <c r="A6" s="40"/>
      <c r="B6" s="16" t="s">
        <v>105</v>
      </c>
      <c r="C6" s="3">
        <v>1159.8630000000001</v>
      </c>
      <c r="D6" s="3"/>
      <c r="E6" s="3"/>
      <c r="F6" s="3">
        <v>1471</v>
      </c>
      <c r="G6" s="3"/>
      <c r="H6" s="3">
        <v>2000</v>
      </c>
      <c r="I6" s="3"/>
      <c r="J6" s="3">
        <v>2000</v>
      </c>
      <c r="K6" s="3"/>
      <c r="L6" s="3">
        <v>2000</v>
      </c>
      <c r="M6" s="3"/>
    </row>
    <row r="7" spans="1:17" ht="36" customHeight="1">
      <c r="A7" s="40"/>
      <c r="B7" s="16" t="s">
        <v>154</v>
      </c>
      <c r="C7" s="3">
        <v>79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7" ht="144" customHeight="1">
      <c r="A8" s="85" t="s">
        <v>3</v>
      </c>
      <c r="B8" s="15" t="s">
        <v>21</v>
      </c>
      <c r="C8" s="2">
        <f>C9</f>
        <v>2400.9549999999999</v>
      </c>
      <c r="D8" s="2">
        <f t="shared" ref="D8:M8" si="1">D9</f>
        <v>0</v>
      </c>
      <c r="E8" s="2">
        <f t="shared" si="1"/>
        <v>0</v>
      </c>
      <c r="F8" s="39">
        <f>F9+F10</f>
        <v>3324.5275100000003</v>
      </c>
      <c r="G8" s="39">
        <f>G9+G10</f>
        <v>500.06178999999997</v>
      </c>
      <c r="H8" s="2">
        <f t="shared" si="1"/>
        <v>2087.913</v>
      </c>
      <c r="I8" s="2">
        <f t="shared" si="1"/>
        <v>0</v>
      </c>
      <c r="J8" s="2">
        <f t="shared" si="1"/>
        <v>3955</v>
      </c>
      <c r="K8" s="2">
        <f t="shared" si="1"/>
        <v>0</v>
      </c>
      <c r="L8" s="2">
        <f t="shared" si="1"/>
        <v>1000</v>
      </c>
      <c r="M8" s="2">
        <f t="shared" si="1"/>
        <v>0</v>
      </c>
      <c r="N8" s="21" t="s">
        <v>39</v>
      </c>
      <c r="O8" s="14">
        <v>351</v>
      </c>
      <c r="Q8" s="56">
        <v>31.32</v>
      </c>
    </row>
    <row r="9" spans="1:17" ht="48.75" customHeight="1">
      <c r="A9" s="87"/>
      <c r="B9" s="16" t="s">
        <v>106</v>
      </c>
      <c r="C9" s="3">
        <f>760.555+1640.4</f>
        <v>2400.9549999999999</v>
      </c>
      <c r="D9" s="3"/>
      <c r="E9" s="3"/>
      <c r="F9" s="3">
        <f>937.22+2345.669</f>
        <v>3282.8890000000001</v>
      </c>
      <c r="G9" s="3"/>
      <c r="H9" s="3">
        <f>2394.093-306.18</f>
        <v>2087.913</v>
      </c>
      <c r="I9" s="3"/>
      <c r="J9" s="3">
        <f>1800+2155</f>
        <v>3955</v>
      </c>
      <c r="K9" s="3"/>
      <c r="L9" s="3">
        <v>1000</v>
      </c>
      <c r="M9" s="3"/>
      <c r="N9" s="13" t="s">
        <v>22</v>
      </c>
    </row>
    <row r="10" spans="1:17" ht="114" customHeight="1">
      <c r="A10" s="53"/>
      <c r="B10" s="27" t="s">
        <v>162</v>
      </c>
      <c r="C10" s="38"/>
      <c r="D10" s="38"/>
      <c r="E10" s="38"/>
      <c r="F10" s="38">
        <f>33.337+8.30151</f>
        <v>41.638510000000004</v>
      </c>
      <c r="G10" s="38">
        <f>400.3633+99.69849</f>
        <v>500.06178999999997</v>
      </c>
      <c r="H10" s="3"/>
      <c r="I10" s="3"/>
      <c r="J10" s="3"/>
      <c r="K10" s="3"/>
      <c r="L10" s="51"/>
      <c r="M10" s="3"/>
    </row>
    <row r="11" spans="1:17" ht="128.25" customHeight="1">
      <c r="A11" s="85" t="s">
        <v>5</v>
      </c>
      <c r="B11" s="15" t="s">
        <v>24</v>
      </c>
      <c r="C11" s="2">
        <f>SUM(C12:C16)</f>
        <v>4282.4241599999996</v>
      </c>
      <c r="D11" s="2">
        <f t="shared" ref="D11:M11" si="2">SUM(D12:D16)</f>
        <v>0</v>
      </c>
      <c r="E11" s="2">
        <f>SUM(E12:E16)</f>
        <v>92974.76976000001</v>
      </c>
      <c r="F11" s="2">
        <f>SUM(F12:F18)</f>
        <v>290.56799999999998</v>
      </c>
      <c r="G11" s="2">
        <f>SUM(G12:G18)</f>
        <v>22544</v>
      </c>
      <c r="H11" s="2">
        <f>SUM(H12:H18)</f>
        <v>5150.18</v>
      </c>
      <c r="I11" s="2">
        <f t="shared" si="2"/>
        <v>25361.94</v>
      </c>
      <c r="J11" s="2">
        <f t="shared" si="2"/>
        <v>0</v>
      </c>
      <c r="K11" s="2">
        <f t="shared" si="2"/>
        <v>0</v>
      </c>
      <c r="L11" s="2">
        <f t="shared" si="2"/>
        <v>0</v>
      </c>
      <c r="M11" s="2">
        <f t="shared" si="2"/>
        <v>0</v>
      </c>
      <c r="N11" s="13" t="s">
        <v>22</v>
      </c>
      <c r="O11" s="22" t="s">
        <v>59</v>
      </c>
      <c r="P11" s="23"/>
      <c r="Q11" s="56">
        <v>14</v>
      </c>
    </row>
    <row r="12" spans="1:17" ht="49.5" customHeight="1">
      <c r="A12" s="87"/>
      <c r="B12" s="16" t="s">
        <v>131</v>
      </c>
      <c r="C12" s="3">
        <v>258.18</v>
      </c>
      <c r="D12" s="3"/>
      <c r="E12" s="3">
        <v>6361.94</v>
      </c>
      <c r="F12" s="3">
        <f>326.89-256.18</f>
        <v>70.70999999999998</v>
      </c>
      <c r="G12" s="3">
        <f>32361.94-25361.94</f>
        <v>7000</v>
      </c>
      <c r="H12" s="3">
        <v>256.18</v>
      </c>
      <c r="I12" s="3">
        <v>25361.94</v>
      </c>
      <c r="J12" s="3"/>
      <c r="K12" s="3"/>
      <c r="L12" s="3"/>
      <c r="M12" s="3"/>
      <c r="O12" s="22"/>
      <c r="P12" s="23"/>
    </row>
    <row r="13" spans="1:17" ht="36.75" customHeight="1">
      <c r="A13" s="77"/>
      <c r="B13" s="16" t="s">
        <v>107</v>
      </c>
      <c r="C13" s="3">
        <f>32.93181+2840.54058</f>
        <v>2873.4723899999999</v>
      </c>
      <c r="D13" s="3"/>
      <c r="E13" s="3">
        <f>864.06819+74530.05942</f>
        <v>75394.12761000001</v>
      </c>
      <c r="F13" s="3"/>
      <c r="G13" s="3"/>
      <c r="H13" s="3"/>
      <c r="I13" s="3"/>
      <c r="J13" s="3"/>
      <c r="K13" s="44"/>
      <c r="L13" s="3"/>
      <c r="M13" s="3"/>
      <c r="O13" s="22"/>
      <c r="P13" s="23"/>
    </row>
    <row r="14" spans="1:17" ht="83.25" customHeight="1">
      <c r="A14" s="77"/>
      <c r="B14" s="16" t="s">
        <v>132</v>
      </c>
      <c r="C14" s="3">
        <f>46.44785+381.14</f>
        <v>427.58785</v>
      </c>
      <c r="D14" s="3"/>
      <c r="E14" s="3">
        <f>1218.70215+10000</f>
        <v>11218.702150000001</v>
      </c>
      <c r="F14" s="3">
        <v>101.01</v>
      </c>
      <c r="G14" s="3">
        <v>10000</v>
      </c>
      <c r="H14" s="3"/>
      <c r="I14" s="3"/>
      <c r="J14" s="3"/>
      <c r="K14" s="44"/>
      <c r="L14" s="3"/>
      <c r="M14" s="3"/>
      <c r="O14" s="22"/>
      <c r="P14" s="23"/>
    </row>
    <row r="15" spans="1:17" ht="51" customHeight="1">
      <c r="A15" s="77"/>
      <c r="B15" s="16" t="s">
        <v>150</v>
      </c>
      <c r="C15" s="3">
        <v>496.01195999999999</v>
      </c>
      <c r="D15" s="3"/>
      <c r="E15" s="3"/>
      <c r="F15" s="3">
        <v>49.62</v>
      </c>
      <c r="G15" s="3"/>
      <c r="H15" s="3"/>
      <c r="I15" s="3"/>
      <c r="J15" s="3"/>
      <c r="K15" s="44"/>
      <c r="L15" s="3"/>
      <c r="M15" s="3"/>
      <c r="O15" s="22"/>
      <c r="P15" s="23"/>
    </row>
    <row r="16" spans="1:17" ht="35.25" customHeight="1">
      <c r="A16" s="77"/>
      <c r="B16" s="16" t="s">
        <v>149</v>
      </c>
      <c r="C16" s="3">
        <f>175+52.17196</f>
        <v>227.17196000000001</v>
      </c>
      <c r="D16" s="3"/>
      <c r="E16" s="3"/>
      <c r="F16" s="3"/>
      <c r="G16" s="3"/>
      <c r="H16" s="3"/>
      <c r="I16" s="3"/>
      <c r="J16" s="3"/>
      <c r="K16" s="44"/>
      <c r="L16" s="3"/>
      <c r="M16" s="3"/>
      <c r="O16" s="22"/>
      <c r="P16" s="23"/>
    </row>
    <row r="17" spans="1:16" ht="35.25" customHeight="1">
      <c r="A17" s="77"/>
      <c r="B17" s="16" t="s">
        <v>187</v>
      </c>
      <c r="C17" s="3"/>
      <c r="D17" s="3"/>
      <c r="E17" s="3"/>
      <c r="F17" s="3">
        <v>13.228</v>
      </c>
      <c r="G17" s="3"/>
      <c r="H17" s="3"/>
      <c r="I17" s="3"/>
      <c r="J17" s="3"/>
      <c r="K17" s="44"/>
      <c r="L17" s="3"/>
      <c r="M17" s="3"/>
      <c r="O17" s="22"/>
      <c r="P17" s="23"/>
    </row>
    <row r="18" spans="1:16" ht="35.25" customHeight="1">
      <c r="A18" s="77"/>
      <c r="B18" s="16" t="s">
        <v>186</v>
      </c>
      <c r="C18" s="3"/>
      <c r="D18" s="3"/>
      <c r="E18" s="3"/>
      <c r="F18" s="3">
        <v>56</v>
      </c>
      <c r="G18" s="3">
        <v>5544</v>
      </c>
      <c r="H18" s="3">
        <v>4894</v>
      </c>
      <c r="I18" s="3"/>
      <c r="J18" s="3"/>
      <c r="K18" s="44"/>
      <c r="L18" s="3"/>
      <c r="M18" s="3"/>
      <c r="O18" s="22"/>
      <c r="P18" s="23"/>
    </row>
    <row r="19" spans="1:16" ht="113.25" customHeight="1">
      <c r="A19" s="85" t="s">
        <v>7</v>
      </c>
      <c r="B19" s="15" t="s">
        <v>26</v>
      </c>
      <c r="C19" s="2">
        <f t="shared" ref="C19:M19" si="3">SUM(C20:C20)</f>
        <v>5823.18408</v>
      </c>
      <c r="D19" s="2">
        <f t="shared" si="3"/>
        <v>0</v>
      </c>
      <c r="E19" s="2">
        <f t="shared" si="3"/>
        <v>0</v>
      </c>
      <c r="F19" s="2">
        <f t="shared" si="3"/>
        <v>6070.55</v>
      </c>
      <c r="G19" s="2">
        <f t="shared" si="3"/>
        <v>0</v>
      </c>
      <c r="H19" s="2">
        <f t="shared" si="3"/>
        <v>2166</v>
      </c>
      <c r="I19" s="2">
        <f t="shared" si="3"/>
        <v>0</v>
      </c>
      <c r="J19" s="2">
        <f t="shared" si="3"/>
        <v>5610</v>
      </c>
      <c r="K19" s="2">
        <f t="shared" si="3"/>
        <v>0</v>
      </c>
      <c r="L19" s="2">
        <f t="shared" si="3"/>
        <v>5610</v>
      </c>
      <c r="M19" s="2">
        <f t="shared" si="3"/>
        <v>0</v>
      </c>
      <c r="N19" s="13" t="s">
        <v>34</v>
      </c>
      <c r="O19" s="14">
        <v>601</v>
      </c>
    </row>
    <row r="20" spans="1:16" ht="32.25" customHeight="1">
      <c r="A20" s="86"/>
      <c r="B20" s="16" t="s">
        <v>108</v>
      </c>
      <c r="C20" s="3">
        <v>5823.18408</v>
      </c>
      <c r="D20" s="3"/>
      <c r="E20" s="3"/>
      <c r="F20" s="3">
        <v>6070.55</v>
      </c>
      <c r="G20" s="3"/>
      <c r="H20" s="3">
        <f>5010-2844</f>
        <v>2166</v>
      </c>
      <c r="I20" s="3"/>
      <c r="J20" s="3">
        <v>5610</v>
      </c>
      <c r="K20" s="3"/>
      <c r="L20" s="3">
        <v>5610</v>
      </c>
      <c r="M20" s="3"/>
    </row>
    <row r="21" spans="1:16" ht="97.5" customHeight="1">
      <c r="A21" s="80" t="s">
        <v>25</v>
      </c>
      <c r="B21" s="15" t="s">
        <v>28</v>
      </c>
      <c r="C21" s="2">
        <v>99.225700000000003</v>
      </c>
      <c r="D21" s="2"/>
      <c r="E21" s="2"/>
      <c r="F21" s="2">
        <v>85.2</v>
      </c>
      <c r="G21" s="2"/>
      <c r="H21" s="2">
        <v>100</v>
      </c>
      <c r="I21" s="2"/>
      <c r="J21" s="2">
        <v>100</v>
      </c>
      <c r="K21" s="2"/>
      <c r="L21" s="2">
        <v>100</v>
      </c>
      <c r="M21" s="2"/>
      <c r="N21" s="13" t="s">
        <v>34</v>
      </c>
      <c r="O21" s="14">
        <v>602</v>
      </c>
    </row>
    <row r="22" spans="1:16" ht="126.75" customHeight="1">
      <c r="A22" s="80" t="s">
        <v>27</v>
      </c>
      <c r="B22" s="15" t="s">
        <v>36</v>
      </c>
      <c r="C22" s="2">
        <v>1818.92391</v>
      </c>
      <c r="D22" s="2"/>
      <c r="E22" s="2"/>
      <c r="F22" s="2">
        <v>1238</v>
      </c>
      <c r="G22" s="2"/>
      <c r="H22" s="2">
        <f>800-400</f>
        <v>400</v>
      </c>
      <c r="I22" s="2"/>
      <c r="J22" s="2">
        <v>1000</v>
      </c>
      <c r="K22" s="2"/>
      <c r="L22" s="2">
        <v>1000</v>
      </c>
      <c r="M22" s="2"/>
      <c r="N22" s="13" t="s">
        <v>34</v>
      </c>
      <c r="O22" s="14">
        <v>603</v>
      </c>
    </row>
    <row r="23" spans="1:16" ht="114" customHeight="1">
      <c r="A23" s="80" t="s">
        <v>29</v>
      </c>
      <c r="B23" s="15" t="s">
        <v>30</v>
      </c>
      <c r="C23" s="2">
        <v>904.39993000000004</v>
      </c>
      <c r="D23" s="2"/>
      <c r="E23" s="2"/>
      <c r="F23" s="2">
        <v>740</v>
      </c>
      <c r="G23" s="2"/>
      <c r="H23" s="2">
        <f>800-400</f>
        <v>400</v>
      </c>
      <c r="I23" s="2"/>
      <c r="J23" s="2">
        <v>900</v>
      </c>
      <c r="K23" s="2"/>
      <c r="L23" s="54">
        <v>900</v>
      </c>
      <c r="M23" s="2"/>
      <c r="N23" s="13" t="s">
        <v>34</v>
      </c>
      <c r="O23" s="14">
        <v>604</v>
      </c>
    </row>
    <row r="24" spans="1:16" ht="96" customHeight="1">
      <c r="A24" s="76" t="s">
        <v>31</v>
      </c>
      <c r="B24" s="15" t="s">
        <v>32</v>
      </c>
      <c r="C24" s="2">
        <v>2458.55033</v>
      </c>
      <c r="D24" s="2">
        <v>0</v>
      </c>
      <c r="E24" s="2">
        <v>0</v>
      </c>
      <c r="F24" s="2">
        <v>4217.8980000000001</v>
      </c>
      <c r="G24" s="2">
        <v>0</v>
      </c>
      <c r="H24" s="2">
        <f>1622.27463-1200</f>
        <v>422.27462999999989</v>
      </c>
      <c r="I24" s="2">
        <v>0</v>
      </c>
      <c r="J24" s="2">
        <v>2757.4964</v>
      </c>
      <c r="K24" s="2">
        <v>0</v>
      </c>
      <c r="L24" s="2">
        <v>2500</v>
      </c>
      <c r="M24" s="2">
        <v>0</v>
      </c>
      <c r="N24" s="13" t="s">
        <v>34</v>
      </c>
      <c r="O24" s="14">
        <v>605</v>
      </c>
    </row>
    <row r="25" spans="1:16" ht="115.5" customHeight="1">
      <c r="A25" s="85" t="s">
        <v>33</v>
      </c>
      <c r="B25" s="26" t="s">
        <v>60</v>
      </c>
      <c r="C25" s="2">
        <f>SUM(C26:C27)</f>
        <v>256.68544000000003</v>
      </c>
      <c r="D25" s="2">
        <f t="shared" ref="D25:M25" si="4">SUM(D26:D27)</f>
        <v>0</v>
      </c>
      <c r="E25" s="2">
        <f t="shared" si="4"/>
        <v>362.98951</v>
      </c>
      <c r="F25" s="2">
        <f>SUM(F26:F27)</f>
        <v>78.731439999999992</v>
      </c>
      <c r="G25" s="2">
        <f t="shared" si="4"/>
        <v>1491.3920000000001</v>
      </c>
      <c r="H25" s="2">
        <f t="shared" si="4"/>
        <v>0</v>
      </c>
      <c r="I25" s="2">
        <f t="shared" si="4"/>
        <v>0</v>
      </c>
      <c r="J25" s="2">
        <f t="shared" si="4"/>
        <v>0</v>
      </c>
      <c r="K25" s="2">
        <f t="shared" si="4"/>
        <v>0</v>
      </c>
      <c r="L25" s="2">
        <f t="shared" si="4"/>
        <v>0</v>
      </c>
      <c r="M25" s="2">
        <f t="shared" si="4"/>
        <v>0</v>
      </c>
      <c r="N25" s="13" t="s">
        <v>34</v>
      </c>
      <c r="O25" s="14" t="s">
        <v>66</v>
      </c>
    </row>
    <row r="26" spans="1:16" ht="33" customHeight="1">
      <c r="A26" s="87"/>
      <c r="B26" s="27" t="s">
        <v>109</v>
      </c>
      <c r="C26" s="3">
        <v>229.06325000000001</v>
      </c>
      <c r="D26" s="2"/>
      <c r="E26" s="3">
        <v>323.92782</v>
      </c>
      <c r="F26" s="3">
        <v>73.931439999999995</v>
      </c>
      <c r="G26" s="3">
        <v>1401.251</v>
      </c>
      <c r="H26" s="3"/>
      <c r="I26" s="3"/>
      <c r="J26" s="3"/>
      <c r="K26" s="3"/>
      <c r="L26" s="3"/>
      <c r="M26" s="3"/>
    </row>
    <row r="27" spans="1:16" ht="52.5" customHeight="1">
      <c r="A27" s="78"/>
      <c r="B27" s="27" t="s">
        <v>110</v>
      </c>
      <c r="C27" s="3">
        <v>27.62219</v>
      </c>
      <c r="D27" s="2"/>
      <c r="E27" s="3">
        <v>39.061689999999999</v>
      </c>
      <c r="F27" s="3">
        <v>4.8</v>
      </c>
      <c r="G27" s="3">
        <v>90.141000000000005</v>
      </c>
      <c r="H27" s="3"/>
      <c r="I27" s="3"/>
      <c r="J27" s="3"/>
      <c r="K27" s="3"/>
      <c r="L27" s="3"/>
      <c r="M27" s="3"/>
    </row>
    <row r="28" spans="1:16" ht="146.25" customHeight="1">
      <c r="A28" s="78" t="s">
        <v>35</v>
      </c>
      <c r="B28" s="26" t="s">
        <v>78</v>
      </c>
      <c r="C28" s="54">
        <f>C31+C30+C29</f>
        <v>56.25</v>
      </c>
      <c r="D28" s="2">
        <f t="shared" ref="D28:M28" si="5">D31+D30+D29</f>
        <v>0</v>
      </c>
      <c r="E28" s="54">
        <f>E31+E30+E29</f>
        <v>1068.3800000000001</v>
      </c>
      <c r="F28" s="2">
        <f>SUM(F29:F32)</f>
        <v>9.1561800000000009</v>
      </c>
      <c r="G28" s="2">
        <f>SUM(G29:G32)</f>
        <v>169.48836</v>
      </c>
      <c r="H28" s="2">
        <f t="shared" si="5"/>
        <v>0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O28" s="14" t="s">
        <v>160</v>
      </c>
    </row>
    <row r="29" spans="1:16" ht="53.25" customHeight="1">
      <c r="A29" s="78"/>
      <c r="B29" s="27" t="s">
        <v>111</v>
      </c>
      <c r="C29" s="51">
        <v>25.48</v>
      </c>
      <c r="D29" s="3"/>
      <c r="E29" s="51">
        <v>484.12</v>
      </c>
      <c r="F29" s="3"/>
      <c r="G29" s="3"/>
      <c r="H29" s="3"/>
      <c r="I29" s="3"/>
      <c r="J29" s="3"/>
      <c r="K29" s="3"/>
      <c r="L29" s="3"/>
      <c r="M29" s="3"/>
    </row>
    <row r="30" spans="1:16" ht="66" customHeight="1">
      <c r="A30" s="78"/>
      <c r="B30" s="27" t="s">
        <v>112</v>
      </c>
      <c r="C30" s="51">
        <v>11.29</v>
      </c>
      <c r="D30" s="3"/>
      <c r="E30" s="51">
        <v>214.3</v>
      </c>
      <c r="F30" s="3"/>
      <c r="G30" s="3"/>
      <c r="H30" s="3"/>
      <c r="I30" s="3"/>
      <c r="J30" s="3"/>
      <c r="K30" s="3"/>
      <c r="L30" s="3"/>
      <c r="M30" s="3"/>
    </row>
    <row r="31" spans="1:16" ht="66" customHeight="1">
      <c r="A31" s="53"/>
      <c r="B31" s="27" t="s">
        <v>113</v>
      </c>
      <c r="C31" s="51">
        <v>19.48</v>
      </c>
      <c r="D31" s="3"/>
      <c r="E31" s="51">
        <v>369.96</v>
      </c>
      <c r="F31" s="3"/>
      <c r="G31" s="3"/>
      <c r="H31" s="3"/>
      <c r="I31" s="3"/>
      <c r="J31" s="3"/>
      <c r="K31" s="3"/>
      <c r="L31" s="51"/>
      <c r="M31" s="3"/>
    </row>
    <row r="32" spans="1:16" ht="97.5" customHeight="1">
      <c r="A32" s="53"/>
      <c r="B32" s="27" t="s">
        <v>188</v>
      </c>
      <c r="C32" s="51"/>
      <c r="D32" s="3"/>
      <c r="E32" s="51"/>
      <c r="F32" s="3">
        <v>9.1561800000000009</v>
      </c>
      <c r="G32" s="3">
        <v>169.48836</v>
      </c>
      <c r="H32" s="3"/>
      <c r="I32" s="3"/>
      <c r="J32" s="3"/>
      <c r="K32" s="3"/>
      <c r="L32" s="51"/>
      <c r="M32" s="3"/>
    </row>
    <row r="33" spans="1:17" ht="128.25" customHeight="1">
      <c r="A33" s="78" t="s">
        <v>37</v>
      </c>
      <c r="B33" s="26" t="s">
        <v>79</v>
      </c>
      <c r="C33" s="39">
        <f>SUM(C34:C36)</f>
        <v>115.33198999999999</v>
      </c>
      <c r="D33" s="39">
        <f>SUM(D34:D36)</f>
        <v>0</v>
      </c>
      <c r="E33" s="39">
        <f>SUM(E34:E36)</f>
        <v>1573.27133</v>
      </c>
      <c r="F33" s="2">
        <f>SUM(F34:F40)</f>
        <v>258.12072000000001</v>
      </c>
      <c r="G33" s="2">
        <f>SUM(G34:G40)</f>
        <v>3099.9382099999998</v>
      </c>
      <c r="H33" s="2">
        <f t="shared" ref="H33:M33" si="6">SUM(H34:H35)</f>
        <v>0</v>
      </c>
      <c r="I33" s="2">
        <f t="shared" si="6"/>
        <v>0</v>
      </c>
      <c r="J33" s="2">
        <f t="shared" si="6"/>
        <v>0</v>
      </c>
      <c r="K33" s="2">
        <f t="shared" si="6"/>
        <v>0</v>
      </c>
      <c r="L33" s="2">
        <f t="shared" si="6"/>
        <v>0</v>
      </c>
      <c r="M33" s="2">
        <f t="shared" si="6"/>
        <v>0</v>
      </c>
      <c r="O33" s="14" t="s">
        <v>161</v>
      </c>
    </row>
    <row r="34" spans="1:17" ht="64.5" customHeight="1">
      <c r="A34" s="78"/>
      <c r="B34" s="27" t="s">
        <v>114</v>
      </c>
      <c r="C34" s="38">
        <v>35</v>
      </c>
      <c r="D34" s="38"/>
      <c r="E34" s="38">
        <v>665</v>
      </c>
      <c r="F34" s="3"/>
      <c r="G34" s="3"/>
      <c r="H34" s="3"/>
      <c r="I34" s="3"/>
      <c r="J34" s="3"/>
      <c r="K34" s="3"/>
      <c r="L34" s="51"/>
      <c r="M34" s="3"/>
    </row>
    <row r="35" spans="1:17" ht="33.75" customHeight="1">
      <c r="A35" s="53"/>
      <c r="B35" s="27" t="s">
        <v>115</v>
      </c>
      <c r="C35" s="38">
        <v>5.7850000000000001</v>
      </c>
      <c r="D35" s="38"/>
      <c r="E35" s="38">
        <v>109.91500000000001</v>
      </c>
      <c r="F35" s="3"/>
      <c r="G35" s="3"/>
      <c r="H35" s="3"/>
      <c r="I35" s="3"/>
      <c r="J35" s="3"/>
      <c r="K35" s="3"/>
      <c r="L35" s="51"/>
      <c r="M35" s="3"/>
    </row>
    <row r="36" spans="1:17" ht="33.75" customHeight="1">
      <c r="A36" s="53"/>
      <c r="B36" s="27" t="s">
        <v>147</v>
      </c>
      <c r="C36" s="38">
        <v>74.546989999999994</v>
      </c>
      <c r="D36" s="38"/>
      <c r="E36" s="38">
        <v>798.35632999999996</v>
      </c>
      <c r="F36" s="3"/>
      <c r="G36" s="3"/>
      <c r="H36" s="3"/>
      <c r="I36" s="3"/>
      <c r="J36" s="3"/>
      <c r="K36" s="3"/>
      <c r="L36" s="51"/>
      <c r="M36" s="3"/>
    </row>
    <row r="37" spans="1:17" ht="96" customHeight="1">
      <c r="A37" s="53"/>
      <c r="B37" s="27" t="s">
        <v>163</v>
      </c>
      <c r="C37" s="38"/>
      <c r="D37" s="38"/>
      <c r="E37" s="38"/>
      <c r="F37" s="38">
        <v>103.196</v>
      </c>
      <c r="G37" s="38">
        <v>1239.34367</v>
      </c>
      <c r="H37" s="3"/>
      <c r="I37" s="3"/>
      <c r="J37" s="3"/>
      <c r="K37" s="3"/>
      <c r="L37" s="51"/>
      <c r="M37" s="3"/>
    </row>
    <row r="38" spans="1:17" ht="36" customHeight="1">
      <c r="A38" s="53"/>
      <c r="B38" s="27" t="s">
        <v>164</v>
      </c>
      <c r="C38" s="38"/>
      <c r="D38" s="38"/>
      <c r="E38" s="38"/>
      <c r="F38" s="38">
        <v>56.784999999999997</v>
      </c>
      <c r="G38" s="38">
        <v>681.96816000000001</v>
      </c>
      <c r="H38" s="3"/>
      <c r="I38" s="3"/>
      <c r="J38" s="3"/>
      <c r="K38" s="3"/>
      <c r="L38" s="51"/>
      <c r="M38" s="3"/>
    </row>
    <row r="39" spans="1:17" ht="84" customHeight="1">
      <c r="A39" s="53"/>
      <c r="B39" s="27" t="s">
        <v>165</v>
      </c>
      <c r="C39" s="38"/>
      <c r="D39" s="38"/>
      <c r="E39" s="38"/>
      <c r="F39" s="38">
        <v>87.780720000000002</v>
      </c>
      <c r="G39" s="38">
        <v>1054.21928</v>
      </c>
      <c r="H39" s="3"/>
      <c r="I39" s="3"/>
      <c r="J39" s="3"/>
      <c r="K39" s="3"/>
      <c r="L39" s="51"/>
      <c r="M39" s="3"/>
    </row>
    <row r="40" spans="1:17" ht="97.5" customHeight="1">
      <c r="A40" s="53"/>
      <c r="B40" s="27" t="s">
        <v>166</v>
      </c>
      <c r="C40" s="38"/>
      <c r="D40" s="38"/>
      <c r="E40" s="38"/>
      <c r="F40" s="38">
        <v>10.359</v>
      </c>
      <c r="G40" s="38">
        <v>124.4071</v>
      </c>
      <c r="H40" s="3"/>
      <c r="I40" s="3"/>
      <c r="J40" s="3"/>
      <c r="K40" s="3"/>
      <c r="L40" s="51"/>
      <c r="M40" s="3"/>
    </row>
    <row r="41" spans="1:17" ht="48.75" customHeight="1">
      <c r="A41" s="78" t="s">
        <v>38</v>
      </c>
      <c r="B41" s="26" t="s">
        <v>85</v>
      </c>
      <c r="C41" s="2">
        <f>C42+C43+C44</f>
        <v>0</v>
      </c>
      <c r="D41" s="2">
        <f t="shared" ref="D41:M41" si="7">D42+D43+D44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>H42+H43+H44+H45</f>
        <v>30</v>
      </c>
      <c r="I41" s="2">
        <f>I42+I43+I44+I45</f>
        <v>570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O41" s="14" t="s">
        <v>170</v>
      </c>
    </row>
    <row r="42" spans="1:17" ht="128.25" customHeight="1">
      <c r="A42" s="78"/>
      <c r="B42" s="27" t="s">
        <v>116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7" ht="48.75" customHeight="1">
      <c r="A43" s="78"/>
      <c r="B43" s="27" t="s">
        <v>117</v>
      </c>
      <c r="C43" s="3"/>
      <c r="D43" s="3"/>
      <c r="E43" s="3"/>
      <c r="F43" s="3">
        <v>0</v>
      </c>
      <c r="G43" s="3"/>
      <c r="H43" s="3"/>
      <c r="I43" s="3"/>
      <c r="J43" s="3"/>
      <c r="K43" s="3"/>
      <c r="L43" s="3"/>
      <c r="M43" s="3"/>
    </row>
    <row r="44" spans="1:17" ht="35.25" customHeight="1">
      <c r="A44" s="53"/>
      <c r="B44" s="27" t="s">
        <v>118</v>
      </c>
      <c r="C44" s="3"/>
      <c r="D44" s="3"/>
      <c r="E44" s="3"/>
      <c r="F44" s="3"/>
      <c r="G44" s="3"/>
      <c r="H44" s="3"/>
      <c r="I44" s="3"/>
      <c r="J44" s="3"/>
      <c r="K44" s="3"/>
      <c r="L44" s="51"/>
      <c r="M44" s="3"/>
    </row>
    <row r="45" spans="1:17" ht="51.75" customHeight="1">
      <c r="A45" s="53"/>
      <c r="B45" s="27" t="s">
        <v>148</v>
      </c>
      <c r="C45" s="3"/>
      <c r="D45" s="3"/>
      <c r="E45" s="3"/>
      <c r="F45" s="3"/>
      <c r="G45" s="3"/>
      <c r="H45" s="3">
        <v>30</v>
      </c>
      <c r="I45" s="3">
        <v>570</v>
      </c>
      <c r="J45" s="3"/>
      <c r="K45" s="3"/>
      <c r="L45" s="51"/>
      <c r="M45" s="3"/>
    </row>
    <row r="46" spans="1:17" s="50" customFormat="1" ht="35.25" customHeight="1">
      <c r="A46" s="78" t="s">
        <v>151</v>
      </c>
      <c r="B46" s="26" t="s">
        <v>152</v>
      </c>
      <c r="C46" s="2">
        <f>C47+C48</f>
        <v>15.2</v>
      </c>
      <c r="D46" s="2">
        <f t="shared" ref="D46:M46" si="8">D47+D48</f>
        <v>0</v>
      </c>
      <c r="E46" s="2">
        <f t="shared" si="8"/>
        <v>288.8</v>
      </c>
      <c r="F46" s="2">
        <f>F47+F48+F49</f>
        <v>795.11703999999997</v>
      </c>
      <c r="G46" s="2">
        <f t="shared" si="8"/>
        <v>1062.0999999999999</v>
      </c>
      <c r="H46" s="2">
        <f t="shared" si="8"/>
        <v>0</v>
      </c>
      <c r="I46" s="2">
        <f t="shared" si="8"/>
        <v>0</v>
      </c>
      <c r="J46" s="2">
        <f t="shared" si="8"/>
        <v>0</v>
      </c>
      <c r="K46" s="2">
        <f t="shared" si="8"/>
        <v>0</v>
      </c>
      <c r="L46" s="2">
        <f t="shared" si="8"/>
        <v>0</v>
      </c>
      <c r="M46" s="2">
        <f t="shared" si="8"/>
        <v>0</v>
      </c>
      <c r="N46" s="48"/>
      <c r="O46" s="66" t="s">
        <v>169</v>
      </c>
      <c r="Q46" s="56"/>
    </row>
    <row r="47" spans="1:17" ht="51.75" customHeight="1">
      <c r="A47" s="53"/>
      <c r="B47" s="27" t="s">
        <v>153</v>
      </c>
      <c r="C47" s="3">
        <v>15.2</v>
      </c>
      <c r="D47" s="3"/>
      <c r="E47" s="3">
        <v>288.8</v>
      </c>
      <c r="F47" s="3"/>
      <c r="G47" s="3"/>
      <c r="H47" s="3"/>
      <c r="I47" s="3"/>
      <c r="J47" s="3"/>
      <c r="K47" s="3"/>
      <c r="L47" s="51"/>
      <c r="M47" s="3"/>
    </row>
    <row r="48" spans="1:17" ht="51.75" customHeight="1">
      <c r="A48" s="53"/>
      <c r="B48" s="27" t="s">
        <v>190</v>
      </c>
      <c r="C48" s="3"/>
      <c r="D48" s="3"/>
      <c r="E48" s="3"/>
      <c r="F48" s="3">
        <f>388.19704+139.92</f>
        <v>528.11703999999997</v>
      </c>
      <c r="G48" s="3">
        <v>1062.0999999999999</v>
      </c>
      <c r="H48" s="3"/>
      <c r="I48" s="3"/>
      <c r="J48" s="3"/>
      <c r="K48" s="3"/>
      <c r="L48" s="51"/>
      <c r="M48" s="3"/>
    </row>
    <row r="49" spans="1:15" ht="34.5" customHeight="1">
      <c r="A49" s="53"/>
      <c r="B49" s="27" t="s">
        <v>191</v>
      </c>
      <c r="C49" s="3"/>
      <c r="D49" s="3"/>
      <c r="E49" s="3"/>
      <c r="F49" s="3">
        <v>267</v>
      </c>
      <c r="G49" s="3"/>
      <c r="H49" s="3"/>
      <c r="I49" s="3"/>
      <c r="J49" s="3"/>
      <c r="K49" s="3"/>
      <c r="L49" s="51"/>
      <c r="M49" s="3"/>
    </row>
    <row r="50" spans="1:15" ht="51.75" customHeight="1">
      <c r="A50" s="78" t="s">
        <v>167</v>
      </c>
      <c r="B50" s="15" t="s">
        <v>139</v>
      </c>
      <c r="C50" s="3"/>
      <c r="D50" s="3"/>
      <c r="E50" s="3"/>
      <c r="F50" s="39">
        <f>F51</f>
        <v>10.52655</v>
      </c>
      <c r="G50" s="39">
        <f>G51</f>
        <v>200</v>
      </c>
      <c r="H50" s="3"/>
      <c r="I50" s="3"/>
      <c r="J50" s="3"/>
      <c r="K50" s="3"/>
      <c r="L50" s="51"/>
      <c r="M50" s="3"/>
      <c r="O50" s="14" t="s">
        <v>168</v>
      </c>
    </row>
    <row r="51" spans="1:15" ht="51.75" customHeight="1">
      <c r="A51" s="53"/>
      <c r="B51" s="16" t="s">
        <v>172</v>
      </c>
      <c r="C51" s="3"/>
      <c r="D51" s="3"/>
      <c r="E51" s="3"/>
      <c r="F51" s="38">
        <v>10.52655</v>
      </c>
      <c r="G51" s="38">
        <v>200</v>
      </c>
      <c r="H51" s="3"/>
      <c r="I51" s="3"/>
      <c r="J51" s="3"/>
      <c r="K51" s="3"/>
      <c r="L51" s="51"/>
      <c r="M51" s="3"/>
    </row>
    <row r="52" spans="1:15" ht="51.75" customHeight="1">
      <c r="A52" s="78" t="s">
        <v>173</v>
      </c>
      <c r="B52" s="15" t="s">
        <v>174</v>
      </c>
      <c r="C52" s="2"/>
      <c r="D52" s="2"/>
      <c r="E52" s="2"/>
      <c r="F52" s="39">
        <f>F53+F54+F55</f>
        <v>210.54774000000003</v>
      </c>
      <c r="G52" s="39">
        <f>G53+G54</f>
        <v>22779.421470000001</v>
      </c>
      <c r="H52" s="70">
        <v>160.90600000000001</v>
      </c>
      <c r="I52" s="70">
        <v>15929.77599</v>
      </c>
      <c r="J52" s="2"/>
      <c r="K52" s="2"/>
      <c r="L52" s="54"/>
      <c r="M52" s="2"/>
      <c r="O52" s="14" t="s">
        <v>177</v>
      </c>
    </row>
    <row r="53" spans="1:15" ht="85.5" customHeight="1">
      <c r="A53" s="53"/>
      <c r="B53" s="16" t="s">
        <v>175</v>
      </c>
      <c r="C53" s="3"/>
      <c r="D53" s="3"/>
      <c r="E53" s="3"/>
      <c r="F53" s="38">
        <v>100.13401</v>
      </c>
      <c r="G53" s="38">
        <v>9913.2668400000002</v>
      </c>
      <c r="H53" s="3"/>
      <c r="I53" s="3"/>
      <c r="J53" s="3"/>
      <c r="K53" s="3"/>
      <c r="L53" s="51"/>
      <c r="M53" s="3"/>
    </row>
    <row r="54" spans="1:15" ht="84" customHeight="1">
      <c r="A54" s="53"/>
      <c r="B54" s="16" t="s">
        <v>176</v>
      </c>
      <c r="C54" s="3"/>
      <c r="D54" s="3"/>
      <c r="E54" s="3"/>
      <c r="F54" s="38">
        <f>129.96116-19.54743</f>
        <v>110.41373000000002</v>
      </c>
      <c r="G54" s="38">
        <v>12866.154630000001</v>
      </c>
      <c r="H54" s="3"/>
      <c r="I54" s="3"/>
      <c r="J54" s="3"/>
      <c r="K54" s="3"/>
      <c r="L54" s="51"/>
      <c r="M54" s="3"/>
    </row>
    <row r="55" spans="1:15" ht="36" customHeight="1">
      <c r="A55" s="53"/>
      <c r="B55" s="16" t="s">
        <v>189</v>
      </c>
      <c r="C55" s="3"/>
      <c r="D55" s="3"/>
      <c r="E55" s="3"/>
      <c r="F55" s="38"/>
      <c r="G55" s="38"/>
      <c r="H55" s="3"/>
      <c r="I55" s="3"/>
      <c r="J55" s="3"/>
      <c r="K55" s="3"/>
      <c r="L55" s="51"/>
      <c r="M55" s="3"/>
    </row>
    <row r="56" spans="1:15">
      <c r="A56" s="80"/>
      <c r="B56" s="15" t="s">
        <v>8</v>
      </c>
      <c r="C56" s="2">
        <f t="shared" ref="C56:M56" si="9">C5+C8+C11+C19+C21+C22+C23+C24+C25+C28+C33+C41+C46+C50+C52</f>
        <v>19469.993539999999</v>
      </c>
      <c r="D56" s="2">
        <f t="shared" si="9"/>
        <v>0</v>
      </c>
      <c r="E56" s="2">
        <f t="shared" si="9"/>
        <v>96268.21060000002</v>
      </c>
      <c r="F56" s="2">
        <f t="shared" si="9"/>
        <v>18799.943180000002</v>
      </c>
      <c r="G56" s="2">
        <f t="shared" si="9"/>
        <v>51846.401830000003</v>
      </c>
      <c r="H56" s="2">
        <f t="shared" si="9"/>
        <v>12917.273630000002</v>
      </c>
      <c r="I56" s="2">
        <f t="shared" si="9"/>
        <v>41861.715989999997</v>
      </c>
      <c r="J56" s="2">
        <f t="shared" si="9"/>
        <v>16322.4964</v>
      </c>
      <c r="K56" s="2">
        <f t="shared" si="9"/>
        <v>0</v>
      </c>
      <c r="L56" s="2">
        <f t="shared" si="9"/>
        <v>13110</v>
      </c>
      <c r="M56" s="2">
        <f t="shared" si="9"/>
        <v>0</v>
      </c>
    </row>
  </sheetData>
  <mergeCells count="13">
    <mergeCell ref="A1:M1"/>
    <mergeCell ref="A25:A26"/>
    <mergeCell ref="A11:A12"/>
    <mergeCell ref="A19:A20"/>
    <mergeCell ref="A8:A9"/>
    <mergeCell ref="J3:K3"/>
    <mergeCell ref="L3:M3"/>
    <mergeCell ref="A2:A4"/>
    <mergeCell ref="B2:B4"/>
    <mergeCell ref="C3:E3"/>
    <mergeCell ref="F3:G3"/>
    <mergeCell ref="H3:I3"/>
    <mergeCell ref="C2:M2"/>
  </mergeCells>
  <pageMargins left="0.27559055118110237" right="0.15748031496062992" top="0.39370078740157483" bottom="0.39370078740157483" header="0.19685039370078741" footer="0.15748031496062992"/>
  <pageSetup paperSize="9" scale="7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zoomScale="85" zoomScaleNormal="85" workbookViewId="0">
      <selection activeCell="S10" sqref="S10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3" width="11.28515625" style="4" customWidth="1"/>
    <col min="4" max="4" width="7.85546875" style="4" customWidth="1"/>
    <col min="5" max="5" width="12" style="4" customWidth="1"/>
    <col min="6" max="6" width="13.85546875" style="4" customWidth="1"/>
    <col min="7" max="7" width="11.85546875" style="4" customWidth="1"/>
    <col min="8" max="8" width="10.85546875" style="4" customWidth="1"/>
    <col min="9" max="9" width="10.7109375" style="4" customWidth="1"/>
    <col min="10" max="10" width="10.28515625" style="13" customWidth="1"/>
    <col min="11" max="11" width="11.28515625" style="13" customWidth="1"/>
    <col min="12" max="12" width="12.5703125" style="29" customWidth="1"/>
    <col min="13" max="13" width="10.7109375" style="4" customWidth="1"/>
    <col min="14" max="14" width="12.5703125" style="4" customWidth="1"/>
    <col min="15" max="15" width="6" style="13" customWidth="1"/>
    <col min="16" max="16" width="9.140625" style="29"/>
    <col min="17" max="16384" width="9.140625" style="4"/>
  </cols>
  <sheetData>
    <row r="1" spans="1:16" ht="60" customHeight="1">
      <c r="A1" s="83" t="s">
        <v>133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6" ht="15.75" customHeight="1">
      <c r="A2" s="88" t="s">
        <v>15</v>
      </c>
      <c r="B2" s="89" t="s">
        <v>14</v>
      </c>
      <c r="C2" s="88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6" ht="59.25" customHeight="1">
      <c r="A3" s="88"/>
      <c r="B3" s="89"/>
      <c r="C3" s="88" t="s">
        <v>52</v>
      </c>
      <c r="D3" s="88"/>
      <c r="E3" s="88"/>
      <c r="F3" s="88" t="s">
        <v>74</v>
      </c>
      <c r="G3" s="88"/>
      <c r="H3" s="88" t="s">
        <v>75</v>
      </c>
      <c r="I3" s="88"/>
      <c r="J3" s="88" t="s">
        <v>80</v>
      </c>
      <c r="K3" s="88"/>
      <c r="L3" s="88"/>
      <c r="M3" s="88" t="s">
        <v>81</v>
      </c>
      <c r="N3" s="88"/>
    </row>
    <row r="4" spans="1:16" ht="28.5" customHeight="1">
      <c r="A4" s="88"/>
      <c r="B4" s="89"/>
      <c r="C4" s="79" t="s">
        <v>12</v>
      </c>
      <c r="D4" s="79" t="s">
        <v>16</v>
      </c>
      <c r="E4" s="79" t="s">
        <v>13</v>
      </c>
      <c r="F4" s="79" t="s">
        <v>12</v>
      </c>
      <c r="G4" s="79" t="s">
        <v>13</v>
      </c>
      <c r="H4" s="79" t="s">
        <v>12</v>
      </c>
      <c r="I4" s="79" t="s">
        <v>13</v>
      </c>
      <c r="J4" s="79" t="s">
        <v>12</v>
      </c>
      <c r="K4" s="79" t="s">
        <v>13</v>
      </c>
      <c r="L4" s="79" t="s">
        <v>71</v>
      </c>
      <c r="M4" s="79" t="s">
        <v>12</v>
      </c>
      <c r="N4" s="79" t="s">
        <v>13</v>
      </c>
    </row>
    <row r="5" spans="1:16" ht="59.25" hidden="1" customHeight="1">
      <c r="A5" s="80" t="s">
        <v>1</v>
      </c>
      <c r="B5" s="15" t="s">
        <v>40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3" t="s">
        <v>23</v>
      </c>
      <c r="P5" s="29" t="s">
        <v>41</v>
      </c>
    </row>
    <row r="6" spans="1:16" ht="59.25" hidden="1" customHeight="1">
      <c r="A6" s="80"/>
      <c r="B6" s="16" t="s">
        <v>69</v>
      </c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</row>
    <row r="7" spans="1:16" ht="59.25" hidden="1" customHeight="1">
      <c r="A7" s="91" t="s">
        <v>3</v>
      </c>
      <c r="B7" s="15" t="s">
        <v>42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 t="s">
        <v>43</v>
      </c>
      <c r="P7" s="29" t="s">
        <v>44</v>
      </c>
    </row>
    <row r="8" spans="1:16" ht="59.25" hidden="1" customHeight="1">
      <c r="A8" s="91"/>
      <c r="B8" s="16" t="s">
        <v>68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6" ht="59.25" hidden="1" customHeight="1">
      <c r="A9" s="76"/>
      <c r="B9" s="27" t="s">
        <v>70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6" ht="53.25" customHeight="1">
      <c r="A10" s="85" t="s">
        <v>1</v>
      </c>
      <c r="B10" s="15" t="s">
        <v>134</v>
      </c>
      <c r="C10" s="2">
        <f>SUM(C11:C13)</f>
        <v>468</v>
      </c>
      <c r="D10" s="2">
        <f t="shared" ref="D10:N10" si="0">SUM(D11:D13)</f>
        <v>0</v>
      </c>
      <c r="E10" s="54">
        <f t="shared" si="0"/>
        <v>4603.8500000000004</v>
      </c>
      <c r="F10" s="2">
        <f t="shared" si="0"/>
        <v>87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13" t="s">
        <v>22</v>
      </c>
      <c r="P10" s="29" t="s">
        <v>45</v>
      </c>
    </row>
    <row r="11" spans="1:16" ht="51.75" customHeight="1">
      <c r="A11" s="86"/>
      <c r="B11" s="41" t="s">
        <v>119</v>
      </c>
      <c r="C11" s="3">
        <v>320</v>
      </c>
      <c r="D11" s="3"/>
      <c r="E11" s="51">
        <v>4603.8500000000004</v>
      </c>
      <c r="F11" s="3"/>
      <c r="G11" s="3"/>
      <c r="H11" s="3"/>
      <c r="I11" s="3"/>
      <c r="J11" s="3"/>
      <c r="K11" s="3"/>
      <c r="L11" s="3"/>
      <c r="M11" s="3"/>
      <c r="N11" s="3"/>
    </row>
    <row r="12" spans="1:16" ht="68.25" customHeight="1">
      <c r="A12" s="86"/>
      <c r="B12" s="41" t="s">
        <v>120</v>
      </c>
      <c r="C12" s="3">
        <v>148</v>
      </c>
      <c r="D12" s="3"/>
      <c r="E12" s="51"/>
      <c r="F12" s="3">
        <v>87</v>
      </c>
      <c r="G12" s="3"/>
      <c r="H12" s="3"/>
      <c r="I12" s="3"/>
      <c r="J12" s="3"/>
      <c r="K12" s="3"/>
      <c r="L12" s="3"/>
      <c r="M12" s="3"/>
      <c r="N12" s="3"/>
    </row>
    <row r="13" spans="1:16" ht="52.5" customHeight="1">
      <c r="A13" s="87"/>
      <c r="B13" s="41" t="s">
        <v>136</v>
      </c>
      <c r="C13" s="3"/>
      <c r="D13" s="3"/>
      <c r="E13" s="51"/>
      <c r="F13" s="3"/>
      <c r="G13" s="3"/>
      <c r="H13" s="3"/>
      <c r="I13" s="3"/>
      <c r="J13" s="3"/>
      <c r="K13" s="3"/>
      <c r="L13" s="3"/>
      <c r="M13" s="3"/>
      <c r="N13" s="3"/>
    </row>
    <row r="14" spans="1:16" ht="33.75" customHeight="1">
      <c r="A14" s="85" t="s">
        <v>3</v>
      </c>
      <c r="B14" s="15" t="s">
        <v>138</v>
      </c>
      <c r="C14" s="2">
        <f>C15</f>
        <v>729</v>
      </c>
      <c r="D14" s="2">
        <f t="shared" ref="D14:N14" si="1">D15</f>
        <v>0</v>
      </c>
      <c r="E14" s="2">
        <f t="shared" si="1"/>
        <v>72175</v>
      </c>
      <c r="F14" s="2">
        <f>SUM(F15:F21)</f>
        <v>540.92700000000002</v>
      </c>
      <c r="G14" s="2">
        <f>SUM(G15:G21)</f>
        <v>40423.440999999999</v>
      </c>
      <c r="H14" s="2">
        <f t="shared" si="1"/>
        <v>0</v>
      </c>
      <c r="I14" s="2">
        <f t="shared" si="1"/>
        <v>0</v>
      </c>
      <c r="J14" s="2">
        <f t="shared" si="1"/>
        <v>0</v>
      </c>
      <c r="K14" s="2">
        <f t="shared" si="1"/>
        <v>0</v>
      </c>
      <c r="L14" s="2">
        <f t="shared" si="1"/>
        <v>0</v>
      </c>
      <c r="M14" s="2">
        <f t="shared" si="1"/>
        <v>0</v>
      </c>
      <c r="N14" s="2">
        <f t="shared" si="1"/>
        <v>0</v>
      </c>
      <c r="O14" s="13" t="s">
        <v>43</v>
      </c>
      <c r="P14" s="29" t="s">
        <v>171</v>
      </c>
    </row>
    <row r="15" spans="1:16" ht="49.5" customHeight="1">
      <c r="A15" s="87"/>
      <c r="B15" s="16" t="s">
        <v>137</v>
      </c>
      <c r="C15" s="3">
        <v>729</v>
      </c>
      <c r="D15" s="3"/>
      <c r="E15" s="3">
        <v>72175</v>
      </c>
      <c r="F15" s="3"/>
      <c r="G15" s="3"/>
      <c r="H15" s="3"/>
      <c r="I15" s="3"/>
      <c r="J15" s="3"/>
      <c r="K15" s="3"/>
      <c r="L15" s="3"/>
      <c r="M15" s="3"/>
      <c r="N15" s="3"/>
    </row>
    <row r="16" spans="1:16" ht="64.5" customHeight="1">
      <c r="A16" s="77"/>
      <c r="B16" s="16" t="s">
        <v>183</v>
      </c>
      <c r="C16" s="3"/>
      <c r="D16" s="3"/>
      <c r="E16" s="3"/>
      <c r="F16" s="3">
        <v>390.7</v>
      </c>
      <c r="G16" s="3">
        <v>39471.313999999998</v>
      </c>
      <c r="H16" s="3"/>
      <c r="I16" s="3"/>
      <c r="J16" s="3"/>
      <c r="K16" s="3"/>
      <c r="L16" s="3"/>
      <c r="M16" s="3"/>
      <c r="N16" s="3"/>
    </row>
    <row r="17" spans="1:16" ht="64.5" customHeight="1">
      <c r="A17" s="77"/>
      <c r="B17" s="16" t="s">
        <v>192</v>
      </c>
      <c r="C17" s="3"/>
      <c r="D17" s="3"/>
      <c r="E17" s="3"/>
      <c r="F17" s="3">
        <f>6</f>
        <v>6</v>
      </c>
      <c r="G17" s="3">
        <v>593</v>
      </c>
      <c r="H17" s="3"/>
      <c r="I17" s="3"/>
      <c r="J17" s="3"/>
      <c r="K17" s="3"/>
      <c r="L17" s="3"/>
      <c r="M17" s="3"/>
      <c r="N17" s="3"/>
    </row>
    <row r="18" spans="1:16" ht="94.5" customHeight="1">
      <c r="A18" s="77"/>
      <c r="B18" s="16" t="s">
        <v>202</v>
      </c>
      <c r="C18" s="3"/>
      <c r="D18" s="3"/>
      <c r="E18" s="3"/>
      <c r="F18" s="3">
        <v>42.6</v>
      </c>
      <c r="G18" s="3"/>
      <c r="H18" s="3"/>
      <c r="I18" s="3"/>
      <c r="J18" s="3"/>
      <c r="K18" s="3"/>
      <c r="L18" s="3"/>
      <c r="M18" s="3"/>
      <c r="N18" s="3"/>
    </row>
    <row r="19" spans="1:16" ht="69" customHeight="1">
      <c r="A19" s="77"/>
      <c r="B19" s="16" t="s">
        <v>205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6" ht="65.25" customHeight="1">
      <c r="A20" s="77"/>
      <c r="B20" s="16" t="s">
        <v>206</v>
      </c>
      <c r="C20" s="3"/>
      <c r="D20" s="3"/>
      <c r="E20" s="3"/>
      <c r="F20" s="3">
        <v>1.627</v>
      </c>
      <c r="G20" s="3">
        <v>359.12700000000001</v>
      </c>
      <c r="H20" s="3"/>
      <c r="I20" s="3"/>
      <c r="J20" s="3"/>
      <c r="K20" s="3"/>
      <c r="L20" s="3"/>
      <c r="M20" s="3"/>
      <c r="N20" s="3"/>
    </row>
    <row r="21" spans="1:16" ht="48.75" customHeight="1">
      <c r="A21" s="77"/>
      <c r="B21" s="16" t="s">
        <v>207</v>
      </c>
      <c r="C21" s="3"/>
      <c r="D21" s="3"/>
      <c r="E21" s="3"/>
      <c r="F21" s="3">
        <v>100</v>
      </c>
      <c r="G21" s="3"/>
      <c r="H21" s="3"/>
      <c r="I21" s="3"/>
      <c r="J21" s="3"/>
      <c r="K21" s="3"/>
      <c r="L21" s="3"/>
      <c r="M21" s="3"/>
      <c r="N21" s="3"/>
    </row>
    <row r="22" spans="1:16" s="50" customFormat="1" ht="52.5" customHeight="1">
      <c r="A22" s="85" t="s">
        <v>5</v>
      </c>
      <c r="B22" s="15" t="s">
        <v>139</v>
      </c>
      <c r="C22" s="54">
        <f>C23</f>
        <v>15.79</v>
      </c>
      <c r="D22" s="54">
        <f t="shared" ref="D22:N22" si="2">D23</f>
        <v>0</v>
      </c>
      <c r="E22" s="54">
        <f t="shared" si="2"/>
        <v>300</v>
      </c>
      <c r="F22" s="54">
        <f t="shared" si="2"/>
        <v>0</v>
      </c>
      <c r="G22" s="54">
        <f t="shared" si="2"/>
        <v>0</v>
      </c>
      <c r="H22" s="54">
        <f t="shared" si="2"/>
        <v>0</v>
      </c>
      <c r="I22" s="54">
        <f t="shared" si="2"/>
        <v>0</v>
      </c>
      <c r="J22" s="54">
        <f t="shared" si="2"/>
        <v>0</v>
      </c>
      <c r="K22" s="54">
        <f t="shared" si="2"/>
        <v>0</v>
      </c>
      <c r="L22" s="54">
        <f t="shared" si="2"/>
        <v>0</v>
      </c>
      <c r="M22" s="54">
        <f t="shared" si="2"/>
        <v>0</v>
      </c>
      <c r="N22" s="54">
        <f t="shared" si="2"/>
        <v>0</v>
      </c>
      <c r="O22" s="48"/>
      <c r="P22" s="49"/>
    </row>
    <row r="23" spans="1:16" ht="48.75" customHeight="1">
      <c r="A23" s="87"/>
      <c r="B23" s="16" t="s">
        <v>193</v>
      </c>
      <c r="C23" s="51">
        <v>15.79</v>
      </c>
      <c r="D23" s="51"/>
      <c r="E23" s="51">
        <v>300</v>
      </c>
      <c r="F23" s="3"/>
      <c r="G23" s="3"/>
      <c r="H23" s="3"/>
      <c r="I23" s="3"/>
      <c r="J23" s="3"/>
      <c r="K23" s="3"/>
      <c r="L23" s="3"/>
      <c r="M23" s="3"/>
      <c r="N23" s="3"/>
    </row>
    <row r="24" spans="1:16" ht="37.5" customHeight="1">
      <c r="A24" s="85" t="s">
        <v>7</v>
      </c>
      <c r="B24" s="15" t="s">
        <v>135</v>
      </c>
      <c r="C24" s="3">
        <f>C25</f>
        <v>0</v>
      </c>
      <c r="D24" s="3">
        <f t="shared" ref="D24:N24" si="3">D25</f>
        <v>0</v>
      </c>
      <c r="E24" s="3">
        <f t="shared" si="3"/>
        <v>0</v>
      </c>
      <c r="F24" s="3">
        <f t="shared" si="3"/>
        <v>0</v>
      </c>
      <c r="G24" s="3">
        <f t="shared" si="3"/>
        <v>0</v>
      </c>
      <c r="H24" s="3">
        <f t="shared" si="3"/>
        <v>0</v>
      </c>
      <c r="I24" s="3">
        <f t="shared" si="3"/>
        <v>0</v>
      </c>
      <c r="J24" s="3">
        <f t="shared" si="3"/>
        <v>0</v>
      </c>
      <c r="K24" s="3">
        <f t="shared" si="3"/>
        <v>0</v>
      </c>
      <c r="L24" s="3">
        <f t="shared" si="3"/>
        <v>0</v>
      </c>
      <c r="M24" s="3">
        <f t="shared" si="3"/>
        <v>0</v>
      </c>
      <c r="N24" s="3">
        <f t="shared" si="3"/>
        <v>0</v>
      </c>
    </row>
    <row r="25" spans="1:16" ht="66.75" customHeight="1">
      <c r="A25" s="87"/>
      <c r="B25" s="16" t="s">
        <v>140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6" s="50" customFormat="1" ht="53.25" customHeight="1">
      <c r="A26" s="78" t="s">
        <v>25</v>
      </c>
      <c r="B26" s="15" t="s">
        <v>194</v>
      </c>
      <c r="C26" s="2"/>
      <c r="D26" s="2"/>
      <c r="E26" s="2"/>
      <c r="F26" s="2">
        <f>F27</f>
        <v>50</v>
      </c>
      <c r="G26" s="2"/>
      <c r="H26" s="2"/>
      <c r="I26" s="2"/>
      <c r="J26" s="2"/>
      <c r="K26" s="2"/>
      <c r="L26" s="2"/>
      <c r="M26" s="2"/>
      <c r="N26" s="2"/>
      <c r="O26" s="13" t="s">
        <v>43</v>
      </c>
      <c r="P26" s="29" t="s">
        <v>204</v>
      </c>
    </row>
    <row r="27" spans="1:16" ht="53.25" customHeight="1">
      <c r="A27" s="78"/>
      <c r="B27" s="16" t="s">
        <v>195</v>
      </c>
      <c r="C27" s="3"/>
      <c r="D27" s="3"/>
      <c r="E27" s="3"/>
      <c r="F27" s="3">
        <v>50</v>
      </c>
      <c r="G27" s="3"/>
      <c r="H27" s="3"/>
      <c r="I27" s="3"/>
      <c r="J27" s="3"/>
      <c r="K27" s="3"/>
      <c r="L27" s="3"/>
      <c r="M27" s="3"/>
      <c r="N27" s="3"/>
    </row>
    <row r="28" spans="1:16" ht="15.75">
      <c r="A28" s="80"/>
      <c r="B28" s="15" t="s">
        <v>8</v>
      </c>
      <c r="C28" s="2">
        <f>C10+C24+C14+C22</f>
        <v>1212.79</v>
      </c>
      <c r="D28" s="2">
        <f>D10+D24+D14+D22</f>
        <v>0</v>
      </c>
      <c r="E28" s="2">
        <f>E10+E24+E14+E22</f>
        <v>77078.850000000006</v>
      </c>
      <c r="F28" s="2">
        <f>F10+F24+F14+F22+F26</f>
        <v>677.92700000000002</v>
      </c>
      <c r="G28" s="2">
        <f t="shared" ref="G28:N28" si="4">G10+G24+G14+G22</f>
        <v>40423.440999999999</v>
      </c>
      <c r="H28" s="2">
        <f t="shared" si="4"/>
        <v>0</v>
      </c>
      <c r="I28" s="2">
        <f t="shared" si="4"/>
        <v>0</v>
      </c>
      <c r="J28" s="2">
        <f t="shared" si="4"/>
        <v>0</v>
      </c>
      <c r="K28" s="2">
        <f t="shared" si="4"/>
        <v>0</v>
      </c>
      <c r="L28" s="2">
        <f t="shared" si="4"/>
        <v>0</v>
      </c>
      <c r="M28" s="2">
        <f t="shared" si="4"/>
        <v>0</v>
      </c>
      <c r="N28" s="2">
        <f t="shared" si="4"/>
        <v>0</v>
      </c>
    </row>
  </sheetData>
  <mergeCells count="14">
    <mergeCell ref="A22:A23"/>
    <mergeCell ref="A24:A25"/>
    <mergeCell ref="C2:N2"/>
    <mergeCell ref="A1:N1"/>
    <mergeCell ref="A7:A8"/>
    <mergeCell ref="A14:A15"/>
    <mergeCell ref="A2:A4"/>
    <mergeCell ref="B2:B4"/>
    <mergeCell ref="C3:E3"/>
    <mergeCell ref="J3:L3"/>
    <mergeCell ref="M3:N3"/>
    <mergeCell ref="F3:G3"/>
    <mergeCell ref="H3:I3"/>
    <mergeCell ref="A10:A13"/>
  </mergeCells>
  <pageMargins left="0.39370078740157483" right="0.23622047244094491" top="0.52" bottom="0.39370078740157483" header="0.15748031496062992" footer="0.15748031496062992"/>
  <pageSetup paperSize="9" scale="7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F6" sqref="F6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10.140625" style="30" bestFit="1" customWidth="1"/>
    <col min="4" max="5" width="9.140625" style="30"/>
    <col min="6" max="6" width="10" style="30" customWidth="1"/>
    <col min="7" max="7" width="9.140625" style="30"/>
    <col min="8" max="8" width="10.85546875" style="30" customWidth="1"/>
    <col min="9" max="9" width="9.140625" style="30"/>
    <col min="10" max="11" width="10.7109375" style="30" bestFit="1" customWidth="1"/>
    <col min="12" max="12" width="11.42578125" style="30" customWidth="1"/>
    <col min="13" max="13" width="10.7109375" style="30" bestFit="1" customWidth="1"/>
    <col min="14" max="16384" width="9.140625" style="30"/>
  </cols>
  <sheetData>
    <row r="1" spans="1:15" s="4" customFormat="1" ht="60" customHeight="1">
      <c r="A1" s="83" t="s">
        <v>63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13"/>
      <c r="O1" s="29"/>
    </row>
    <row r="2" spans="1:15" s="4" customFormat="1" ht="15.75" customHeight="1">
      <c r="A2" s="88" t="s">
        <v>15</v>
      </c>
      <c r="B2" s="89" t="s">
        <v>14</v>
      </c>
      <c r="C2" s="88" t="s">
        <v>0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13"/>
      <c r="O2" s="29"/>
    </row>
    <row r="3" spans="1:15" s="4" customFormat="1" ht="15.75" customHeight="1">
      <c r="A3" s="88"/>
      <c r="B3" s="89"/>
      <c r="C3" s="88" t="s">
        <v>121</v>
      </c>
      <c r="D3" s="88"/>
      <c r="E3" s="88"/>
      <c r="F3" s="88" t="s">
        <v>74</v>
      </c>
      <c r="G3" s="88"/>
      <c r="H3" s="88" t="s">
        <v>75</v>
      </c>
      <c r="I3" s="88"/>
      <c r="J3" s="88" t="s">
        <v>80</v>
      </c>
      <c r="K3" s="88"/>
      <c r="L3" s="88" t="s">
        <v>81</v>
      </c>
      <c r="M3" s="88"/>
      <c r="N3" s="13"/>
      <c r="O3" s="29"/>
    </row>
    <row r="4" spans="1:15" s="4" customFormat="1" ht="15.75">
      <c r="A4" s="88"/>
      <c r="B4" s="89"/>
      <c r="C4" s="46" t="s">
        <v>12</v>
      </c>
      <c r="D4" s="46" t="s">
        <v>16</v>
      </c>
      <c r="E4" s="46" t="s">
        <v>13</v>
      </c>
      <c r="F4" s="46" t="s">
        <v>12</v>
      </c>
      <c r="G4" s="46" t="s">
        <v>13</v>
      </c>
      <c r="H4" s="46" t="s">
        <v>12</v>
      </c>
      <c r="I4" s="46" t="s">
        <v>13</v>
      </c>
      <c r="J4" s="46" t="s">
        <v>12</v>
      </c>
      <c r="K4" s="46" t="s">
        <v>13</v>
      </c>
      <c r="L4" s="55" t="s">
        <v>12</v>
      </c>
      <c r="M4" s="55" t="s">
        <v>13</v>
      </c>
      <c r="N4" s="13"/>
      <c r="O4" s="29"/>
    </row>
    <row r="5" spans="1:15" s="4" customFormat="1" ht="82.5" customHeight="1">
      <c r="A5" s="59" t="s">
        <v>1</v>
      </c>
      <c r="B5" s="15" t="s">
        <v>61</v>
      </c>
      <c r="C5" s="2">
        <v>175.72497999999999</v>
      </c>
      <c r="D5" s="2"/>
      <c r="E5" s="2"/>
      <c r="F5" s="2">
        <v>201.3</v>
      </c>
      <c r="G5" s="2"/>
      <c r="H5" s="2">
        <v>250</v>
      </c>
      <c r="I5" s="2"/>
      <c r="J5" s="2">
        <v>250</v>
      </c>
      <c r="K5" s="2"/>
      <c r="L5" s="2">
        <v>250</v>
      </c>
      <c r="M5" s="39"/>
      <c r="N5" s="13" t="s">
        <v>184</v>
      </c>
      <c r="O5" s="29" t="s">
        <v>62</v>
      </c>
    </row>
    <row r="6" spans="1:15" s="4" customFormat="1" ht="49.5" customHeight="1">
      <c r="A6" s="45"/>
      <c r="B6" s="16" t="s">
        <v>123</v>
      </c>
      <c r="C6" s="3">
        <v>42</v>
      </c>
      <c r="D6" s="3"/>
      <c r="E6" s="3"/>
      <c r="F6" s="3"/>
      <c r="G6" s="3"/>
      <c r="H6" s="3"/>
      <c r="I6" s="3"/>
      <c r="J6" s="3"/>
      <c r="K6" s="3"/>
      <c r="L6" s="3"/>
      <c r="M6" s="3"/>
      <c r="N6" s="13"/>
      <c r="O6" s="29"/>
    </row>
    <row r="7" spans="1:15" s="50" customFormat="1" ht="49.5" customHeight="1">
      <c r="A7" s="85" t="s">
        <v>3</v>
      </c>
      <c r="B7" s="15" t="s">
        <v>67</v>
      </c>
      <c r="C7" s="2">
        <v>291.7</v>
      </c>
      <c r="D7" s="2">
        <f t="shared" ref="D7:M7" si="0">D8</f>
        <v>0</v>
      </c>
      <c r="E7" s="2">
        <f t="shared" si="0"/>
        <v>0</v>
      </c>
      <c r="F7" s="2">
        <v>511.1</v>
      </c>
      <c r="G7" s="2">
        <f t="shared" si="0"/>
        <v>0</v>
      </c>
      <c r="H7" s="2">
        <v>200</v>
      </c>
      <c r="I7" s="2">
        <f t="shared" si="0"/>
        <v>0</v>
      </c>
      <c r="J7" s="2">
        <v>200</v>
      </c>
      <c r="K7" s="2">
        <f t="shared" si="0"/>
        <v>0</v>
      </c>
      <c r="L7" s="2">
        <v>200</v>
      </c>
      <c r="M7" s="2">
        <f t="shared" si="0"/>
        <v>0</v>
      </c>
      <c r="N7" s="48" t="s">
        <v>72</v>
      </c>
      <c r="O7" s="49"/>
    </row>
    <row r="8" spans="1:15" s="50" customFormat="1" ht="34.5" customHeight="1">
      <c r="A8" s="87"/>
      <c r="B8" s="16" t="s">
        <v>122</v>
      </c>
      <c r="C8" s="3">
        <v>170</v>
      </c>
      <c r="D8" s="3"/>
      <c r="E8" s="3"/>
      <c r="F8" s="3"/>
      <c r="G8" s="3"/>
      <c r="H8" s="3"/>
      <c r="I8" s="3"/>
      <c r="J8" s="3"/>
      <c r="K8" s="3"/>
      <c r="L8" s="3"/>
      <c r="M8" s="3"/>
      <c r="N8" s="48"/>
      <c r="O8" s="49"/>
    </row>
    <row r="9" spans="1:15" s="50" customFormat="1" ht="34.5" customHeight="1">
      <c r="A9" s="69"/>
      <c r="B9" s="16" t="s">
        <v>185</v>
      </c>
      <c r="C9" s="3"/>
      <c r="D9" s="3"/>
      <c r="E9" s="3"/>
      <c r="F9" s="3">
        <v>300</v>
      </c>
      <c r="G9" s="3"/>
      <c r="H9" s="3"/>
      <c r="I9" s="3"/>
      <c r="J9" s="3"/>
      <c r="K9" s="3"/>
      <c r="L9" s="3"/>
      <c r="M9" s="3"/>
      <c r="N9" s="48"/>
      <c r="O9" s="49"/>
    </row>
    <row r="10" spans="1:15" s="4" customFormat="1" ht="15.75">
      <c r="A10" s="47"/>
      <c r="B10" s="15" t="s">
        <v>8</v>
      </c>
      <c r="C10" s="2">
        <f>C5+C7</f>
        <v>467.42498000000001</v>
      </c>
      <c r="D10" s="2">
        <f t="shared" ref="D10:M10" si="1">D5+D7</f>
        <v>0</v>
      </c>
      <c r="E10" s="2">
        <f t="shared" si="1"/>
        <v>0</v>
      </c>
      <c r="F10" s="2">
        <f>F5+F7</f>
        <v>712.40000000000009</v>
      </c>
      <c r="G10" s="2">
        <f t="shared" si="1"/>
        <v>0</v>
      </c>
      <c r="H10" s="2">
        <f t="shared" si="1"/>
        <v>450</v>
      </c>
      <c r="I10" s="2">
        <f t="shared" si="1"/>
        <v>0</v>
      </c>
      <c r="J10" s="2">
        <f t="shared" si="1"/>
        <v>450</v>
      </c>
      <c r="K10" s="2">
        <f t="shared" si="1"/>
        <v>0</v>
      </c>
      <c r="L10" s="2">
        <f t="shared" si="1"/>
        <v>450</v>
      </c>
      <c r="M10" s="2">
        <f t="shared" si="1"/>
        <v>0</v>
      </c>
      <c r="N10" s="13"/>
      <c r="O10" s="29"/>
    </row>
  </sheetData>
  <mergeCells count="10">
    <mergeCell ref="A7:A8"/>
    <mergeCell ref="C2:M2"/>
    <mergeCell ref="A1:M1"/>
    <mergeCell ref="A2:A4"/>
    <mergeCell ref="B2:B4"/>
    <mergeCell ref="C3:E3"/>
    <mergeCell ref="F3:G3"/>
    <mergeCell ref="H3:I3"/>
    <mergeCell ref="J3:K3"/>
    <mergeCell ref="L3:M3"/>
  </mergeCells>
  <pageMargins left="0.70866141732283472" right="0.17" top="0.74803149606299213" bottom="0.74803149606299213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>
      <selection activeCell="L24" sqref="L24"/>
    </sheetView>
  </sheetViews>
  <sheetFormatPr defaultColWidth="9.140625" defaultRowHeight="15"/>
  <cols>
    <col min="1" max="1" width="4.7109375" style="30" customWidth="1"/>
    <col min="2" max="2" width="38.5703125" style="30" customWidth="1"/>
    <col min="3" max="3" width="9.7109375" style="30" customWidth="1"/>
    <col min="4" max="4" width="12.140625" style="30" customWidth="1"/>
    <col min="5" max="6" width="11" style="30" customWidth="1"/>
    <col min="7" max="7" width="12.28515625" style="30" customWidth="1"/>
    <col min="8" max="8" width="11.140625" style="30" customWidth="1"/>
    <col min="9" max="9" width="11.5703125" style="30" customWidth="1"/>
    <col min="10" max="10" width="11" style="30" customWidth="1"/>
    <col min="11" max="17" width="9.7109375" style="30" customWidth="1"/>
    <col min="18" max="16384" width="9.140625" style="30"/>
  </cols>
  <sheetData>
    <row r="1" spans="1:18" s="4" customFormat="1" ht="60" customHeight="1">
      <c r="A1" s="83" t="s">
        <v>73</v>
      </c>
      <c r="B1" s="83"/>
      <c r="C1" s="84"/>
      <c r="D1" s="84"/>
      <c r="E1" s="84"/>
      <c r="F1" s="84"/>
      <c r="G1" s="84"/>
      <c r="H1" s="84"/>
      <c r="I1" s="84"/>
      <c r="J1" s="84"/>
      <c r="K1" s="71"/>
    </row>
    <row r="2" spans="1:18" s="4" customFormat="1" ht="15.75" customHeight="1">
      <c r="A2" s="88" t="s">
        <v>15</v>
      </c>
      <c r="B2" s="89" t="s">
        <v>14</v>
      </c>
      <c r="C2" s="81" t="s">
        <v>0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92"/>
    </row>
    <row r="3" spans="1:18" s="4" customFormat="1" ht="15.75" customHeight="1">
      <c r="A3" s="88"/>
      <c r="B3" s="89"/>
      <c r="C3" s="81" t="s">
        <v>52</v>
      </c>
      <c r="D3" s="82"/>
      <c r="E3" s="92"/>
      <c r="F3" s="81" t="s">
        <v>74</v>
      </c>
      <c r="G3" s="82"/>
      <c r="H3" s="92"/>
      <c r="I3" s="81" t="s">
        <v>75</v>
      </c>
      <c r="J3" s="82"/>
      <c r="K3" s="92"/>
      <c r="L3" s="81" t="s">
        <v>80</v>
      </c>
      <c r="M3" s="82"/>
      <c r="N3" s="82"/>
      <c r="O3" s="88" t="s">
        <v>81</v>
      </c>
      <c r="P3" s="88"/>
      <c r="Q3" s="88"/>
    </row>
    <row r="4" spans="1:18" s="4" customFormat="1" ht="15.75">
      <c r="A4" s="88"/>
      <c r="B4" s="89"/>
      <c r="C4" s="73" t="s">
        <v>12</v>
      </c>
      <c r="D4" s="73" t="s">
        <v>13</v>
      </c>
      <c r="E4" s="73" t="s">
        <v>71</v>
      </c>
      <c r="F4" s="73" t="s">
        <v>12</v>
      </c>
      <c r="G4" s="73" t="s">
        <v>13</v>
      </c>
      <c r="H4" s="73" t="s">
        <v>71</v>
      </c>
      <c r="I4" s="73" t="s">
        <v>12</v>
      </c>
      <c r="J4" s="73" t="s">
        <v>13</v>
      </c>
      <c r="K4" s="73" t="s">
        <v>71</v>
      </c>
      <c r="L4" s="73" t="s">
        <v>12</v>
      </c>
      <c r="M4" s="73" t="s">
        <v>13</v>
      </c>
      <c r="N4" s="73" t="s">
        <v>71</v>
      </c>
      <c r="O4" s="73" t="s">
        <v>12</v>
      </c>
      <c r="P4" s="73" t="s">
        <v>13</v>
      </c>
      <c r="Q4" s="73" t="s">
        <v>71</v>
      </c>
    </row>
    <row r="5" spans="1:18" s="4" customFormat="1" ht="33.75" customHeight="1">
      <c r="A5" s="85" t="s">
        <v>1</v>
      </c>
      <c r="B5" s="67" t="s">
        <v>76</v>
      </c>
      <c r="C5" s="2">
        <f>SUM(C6:C16)</f>
        <v>0</v>
      </c>
      <c r="D5" s="2">
        <f t="shared" ref="D5:Q5" si="0">SUM(D6:D16)</f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451</v>
      </c>
      <c r="J5" s="2">
        <f t="shared" si="0"/>
        <v>8549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  <c r="O5" s="2">
        <f t="shared" si="0"/>
        <v>0</v>
      </c>
      <c r="P5" s="2">
        <f t="shared" si="0"/>
        <v>0</v>
      </c>
      <c r="Q5" s="2">
        <f t="shared" si="0"/>
        <v>0</v>
      </c>
    </row>
    <row r="6" spans="1:18" s="4" customFormat="1" ht="49.5" customHeight="1">
      <c r="A6" s="86"/>
      <c r="B6" s="68" t="s">
        <v>94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61"/>
      <c r="O6" s="2"/>
      <c r="P6" s="2"/>
      <c r="Q6" s="31"/>
    </row>
    <row r="7" spans="1:18" s="4" customFormat="1" ht="50.25" customHeight="1">
      <c r="A7" s="86"/>
      <c r="B7" s="16" t="s">
        <v>95</v>
      </c>
      <c r="C7" s="3"/>
      <c r="D7" s="3"/>
      <c r="E7" s="3"/>
      <c r="F7" s="38"/>
      <c r="G7" s="38"/>
      <c r="H7" s="38"/>
      <c r="I7" s="3"/>
      <c r="J7" s="3"/>
      <c r="K7" s="3"/>
      <c r="L7" s="3"/>
      <c r="M7" s="3"/>
      <c r="N7" s="62"/>
      <c r="O7" s="3"/>
      <c r="P7" s="3"/>
      <c r="Q7" s="31"/>
    </row>
    <row r="8" spans="1:18" s="4" customFormat="1" ht="47.25" customHeight="1">
      <c r="A8" s="86"/>
      <c r="B8" s="16" t="s">
        <v>96</v>
      </c>
      <c r="C8" s="3"/>
      <c r="D8" s="3"/>
      <c r="E8" s="3"/>
      <c r="F8" s="38"/>
      <c r="G8" s="38"/>
      <c r="H8" s="38"/>
      <c r="I8" s="3"/>
      <c r="J8" s="3"/>
      <c r="K8" s="3"/>
      <c r="L8" s="3"/>
      <c r="M8" s="3"/>
      <c r="N8" s="62"/>
      <c r="O8" s="3"/>
      <c r="P8" s="3"/>
      <c r="Q8" s="31"/>
    </row>
    <row r="9" spans="1:18" s="4" customFormat="1" ht="47.25" customHeight="1">
      <c r="A9" s="86"/>
      <c r="B9" s="16" t="s">
        <v>97</v>
      </c>
      <c r="C9" s="3"/>
      <c r="D9" s="3"/>
      <c r="E9" s="3"/>
      <c r="F9" s="38"/>
      <c r="G9" s="3"/>
      <c r="H9" s="3"/>
      <c r="I9" s="3"/>
      <c r="J9" s="3"/>
      <c r="K9" s="3"/>
      <c r="L9" s="3"/>
      <c r="M9" s="3"/>
      <c r="N9" s="62"/>
      <c r="O9" s="3"/>
      <c r="P9" s="3"/>
      <c r="Q9" s="31"/>
    </row>
    <row r="10" spans="1:18" s="4" customFormat="1" ht="31.5" customHeight="1">
      <c r="A10" s="86"/>
      <c r="B10" s="16" t="s">
        <v>98</v>
      </c>
      <c r="C10" s="3"/>
      <c r="D10" s="3"/>
      <c r="E10" s="3"/>
      <c r="F10" s="38"/>
      <c r="G10" s="3"/>
      <c r="H10" s="3"/>
      <c r="I10" s="3">
        <v>451</v>
      </c>
      <c r="J10" s="3">
        <v>8549</v>
      </c>
      <c r="K10" s="3"/>
      <c r="L10" s="3"/>
      <c r="M10" s="3"/>
      <c r="N10" s="62"/>
      <c r="O10" s="3"/>
      <c r="P10" s="3"/>
      <c r="Q10" s="31"/>
      <c r="R10" s="4" t="s">
        <v>155</v>
      </c>
    </row>
    <row r="11" spans="1:18" s="4" customFormat="1" ht="31.5" customHeight="1">
      <c r="A11" s="86"/>
      <c r="B11" s="16" t="s">
        <v>99</v>
      </c>
      <c r="C11" s="3"/>
      <c r="D11" s="3"/>
      <c r="E11" s="3"/>
      <c r="F11" s="38"/>
      <c r="G11" s="3"/>
      <c r="H11" s="3"/>
      <c r="I11" s="3"/>
      <c r="J11" s="3"/>
      <c r="K11" s="3"/>
      <c r="L11" s="3"/>
      <c r="M11" s="3"/>
      <c r="N11" s="62"/>
      <c r="O11" s="3"/>
      <c r="P11" s="3"/>
      <c r="Q11" s="31"/>
    </row>
    <row r="12" spans="1:18" s="4" customFormat="1" ht="31.5" customHeight="1">
      <c r="A12" s="86"/>
      <c r="B12" s="16" t="s">
        <v>100</v>
      </c>
      <c r="C12" s="3"/>
      <c r="D12" s="3"/>
      <c r="E12" s="3"/>
      <c r="F12" s="38"/>
      <c r="G12" s="3"/>
      <c r="H12" s="3"/>
      <c r="I12" s="3"/>
      <c r="J12" s="3"/>
      <c r="K12" s="3"/>
      <c r="L12" s="3"/>
      <c r="M12" s="3"/>
      <c r="N12" s="62"/>
      <c r="O12" s="3"/>
      <c r="P12" s="3"/>
      <c r="Q12" s="31"/>
    </row>
    <row r="13" spans="1:18" s="4" customFormat="1" ht="33.75" customHeight="1">
      <c r="A13" s="86"/>
      <c r="B13" s="16" t="s">
        <v>101</v>
      </c>
      <c r="C13" s="3"/>
      <c r="D13" s="3"/>
      <c r="E13" s="3"/>
      <c r="F13" s="38"/>
      <c r="G13" s="3"/>
      <c r="H13" s="3"/>
      <c r="I13" s="3"/>
      <c r="J13" s="3"/>
      <c r="K13" s="3"/>
      <c r="L13" s="3"/>
      <c r="M13" s="3"/>
      <c r="N13" s="62"/>
      <c r="O13" s="3"/>
      <c r="P13" s="3"/>
      <c r="Q13" s="31"/>
    </row>
    <row r="14" spans="1:18" s="4" customFormat="1" ht="50.25" customHeight="1">
      <c r="A14" s="86"/>
      <c r="B14" s="16" t="s">
        <v>141</v>
      </c>
      <c r="C14" s="3"/>
      <c r="D14" s="3"/>
      <c r="E14" s="3"/>
      <c r="F14" s="38"/>
      <c r="G14" s="3"/>
      <c r="H14" s="3"/>
      <c r="I14" s="3"/>
      <c r="J14" s="3"/>
      <c r="K14" s="3"/>
      <c r="L14" s="3"/>
      <c r="M14" s="3"/>
      <c r="N14" s="62"/>
      <c r="O14" s="3"/>
      <c r="P14" s="3"/>
      <c r="Q14" s="31"/>
    </row>
    <row r="15" spans="1:18" s="4" customFormat="1" ht="33" customHeight="1">
      <c r="A15" s="86"/>
      <c r="B15" s="16" t="s">
        <v>142</v>
      </c>
      <c r="C15" s="3"/>
      <c r="D15" s="3"/>
      <c r="E15" s="3"/>
      <c r="F15" s="38"/>
      <c r="G15" s="3"/>
      <c r="H15" s="3"/>
      <c r="I15" s="3"/>
      <c r="J15" s="3"/>
      <c r="K15" s="3"/>
      <c r="L15" s="3"/>
      <c r="M15" s="3"/>
      <c r="N15" s="62"/>
      <c r="O15" s="3"/>
      <c r="P15" s="3"/>
      <c r="Q15" s="31"/>
    </row>
    <row r="16" spans="1:18" s="4" customFormat="1" ht="49.5" customHeight="1">
      <c r="A16" s="86"/>
      <c r="B16" s="16" t="s">
        <v>143</v>
      </c>
      <c r="C16" s="3"/>
      <c r="D16" s="3"/>
      <c r="E16" s="3"/>
      <c r="F16" s="38"/>
      <c r="G16" s="3"/>
      <c r="H16" s="3"/>
      <c r="I16" s="3"/>
      <c r="J16" s="3"/>
      <c r="K16" s="3"/>
      <c r="L16" s="3"/>
      <c r="M16" s="3"/>
      <c r="N16" s="62"/>
      <c r="O16" s="3"/>
      <c r="P16" s="3"/>
      <c r="Q16" s="31"/>
    </row>
    <row r="17" spans="1:18" s="50" customFormat="1" ht="32.25" customHeight="1">
      <c r="A17" s="86" t="s">
        <v>3</v>
      </c>
      <c r="B17" s="15" t="s">
        <v>77</v>
      </c>
      <c r="C17" s="54">
        <f>SUM(C18:C25)</f>
        <v>921.97</v>
      </c>
      <c r="D17" s="54">
        <f t="shared" ref="D17:Q17" si="1">SUM(D18:D25)</f>
        <v>11734.38</v>
      </c>
      <c r="E17" s="54">
        <f t="shared" si="1"/>
        <v>5779.62</v>
      </c>
      <c r="F17" s="54">
        <f t="shared" si="1"/>
        <v>1500</v>
      </c>
      <c r="G17" s="54">
        <f t="shared" si="1"/>
        <v>19573.8</v>
      </c>
      <c r="H17" s="54">
        <f t="shared" si="1"/>
        <v>8926.2000000000007</v>
      </c>
      <c r="I17" s="54">
        <f t="shared" si="1"/>
        <v>0</v>
      </c>
      <c r="J17" s="54">
        <f t="shared" si="1"/>
        <v>0</v>
      </c>
      <c r="K17" s="54">
        <f t="shared" si="1"/>
        <v>0</v>
      </c>
      <c r="L17" s="54">
        <f t="shared" si="1"/>
        <v>0</v>
      </c>
      <c r="M17" s="54">
        <f t="shared" si="1"/>
        <v>0</v>
      </c>
      <c r="N17" s="54">
        <f t="shared" si="1"/>
        <v>0</v>
      </c>
      <c r="O17" s="54">
        <f t="shared" si="1"/>
        <v>0</v>
      </c>
      <c r="P17" s="54">
        <f t="shared" si="1"/>
        <v>0</v>
      </c>
      <c r="Q17" s="54">
        <f t="shared" si="1"/>
        <v>0</v>
      </c>
      <c r="R17" s="50">
        <v>55550</v>
      </c>
    </row>
    <row r="18" spans="1:18" s="50" customFormat="1" ht="81" customHeight="1">
      <c r="A18" s="86"/>
      <c r="B18" s="16" t="s">
        <v>102</v>
      </c>
      <c r="C18" s="51">
        <v>921.97</v>
      </c>
      <c r="D18" s="51">
        <v>11734.38</v>
      </c>
      <c r="E18" s="51">
        <v>5779.62</v>
      </c>
      <c r="F18" s="3"/>
      <c r="G18" s="3"/>
      <c r="H18" s="3"/>
      <c r="I18" s="3"/>
      <c r="J18" s="3"/>
      <c r="K18" s="3"/>
      <c r="L18" s="3"/>
      <c r="M18" s="3"/>
      <c r="N18" s="62"/>
      <c r="O18" s="3"/>
      <c r="P18" s="3"/>
      <c r="Q18" s="31"/>
    </row>
    <row r="19" spans="1:18" s="50" customFormat="1" ht="84" customHeight="1">
      <c r="A19" s="86"/>
      <c r="B19" s="16" t="s">
        <v>196</v>
      </c>
      <c r="C19" s="54"/>
      <c r="D19" s="54"/>
      <c r="E19" s="54"/>
      <c r="F19" s="2"/>
      <c r="G19" s="2"/>
      <c r="H19" s="2"/>
      <c r="I19" s="2"/>
      <c r="J19" s="2"/>
      <c r="K19" s="2"/>
      <c r="L19" s="2"/>
      <c r="M19" s="2"/>
      <c r="N19" s="61"/>
      <c r="O19" s="2"/>
      <c r="P19" s="2"/>
      <c r="Q19" s="63"/>
    </row>
    <row r="20" spans="1:18" s="50" customFormat="1" ht="153" customHeight="1">
      <c r="A20" s="72"/>
      <c r="B20" s="16" t="s">
        <v>197</v>
      </c>
      <c r="C20" s="54"/>
      <c r="D20" s="54"/>
      <c r="E20" s="54"/>
      <c r="F20" s="2"/>
      <c r="G20" s="2"/>
      <c r="H20" s="2"/>
      <c r="I20" s="2"/>
      <c r="J20" s="2"/>
      <c r="K20" s="2"/>
      <c r="L20" s="2"/>
      <c r="M20" s="2"/>
      <c r="N20" s="61"/>
      <c r="O20" s="2"/>
      <c r="P20" s="2"/>
      <c r="Q20" s="63"/>
    </row>
    <row r="21" spans="1:18" s="50" customFormat="1" ht="83.25" customHeight="1">
      <c r="A21" s="72"/>
      <c r="B21" s="16" t="s">
        <v>198</v>
      </c>
      <c r="C21" s="54"/>
      <c r="D21" s="54"/>
      <c r="E21" s="54"/>
      <c r="F21" s="2"/>
      <c r="G21" s="2"/>
      <c r="H21" s="2"/>
      <c r="I21" s="2"/>
      <c r="J21" s="2"/>
      <c r="K21" s="2"/>
      <c r="L21" s="2"/>
      <c r="M21" s="2"/>
      <c r="N21" s="61"/>
      <c r="O21" s="2"/>
      <c r="P21" s="2"/>
      <c r="Q21" s="63"/>
    </row>
    <row r="22" spans="1:18" s="50" customFormat="1" ht="86.25" customHeight="1">
      <c r="A22" s="72"/>
      <c r="B22" s="16" t="s">
        <v>199</v>
      </c>
      <c r="C22" s="54"/>
      <c r="D22" s="54"/>
      <c r="E22" s="54"/>
      <c r="F22" s="2"/>
      <c r="G22" s="2"/>
      <c r="H22" s="2"/>
      <c r="I22" s="2"/>
      <c r="J22" s="2"/>
      <c r="K22" s="2"/>
      <c r="L22" s="2"/>
      <c r="M22" s="2"/>
      <c r="N22" s="61"/>
      <c r="O22" s="2"/>
      <c r="P22" s="2"/>
      <c r="Q22" s="63"/>
    </row>
    <row r="23" spans="1:18" s="50" customFormat="1" ht="42" customHeight="1">
      <c r="A23" s="72"/>
      <c r="B23" s="16" t="s">
        <v>144</v>
      </c>
      <c r="C23" s="54"/>
      <c r="D23" s="54"/>
      <c r="E23" s="54"/>
      <c r="F23" s="2"/>
      <c r="G23" s="2"/>
      <c r="H23" s="2"/>
      <c r="I23" s="2"/>
      <c r="J23" s="2"/>
      <c r="K23" s="2"/>
      <c r="L23" s="2"/>
      <c r="M23" s="2"/>
      <c r="N23" s="61"/>
      <c r="O23" s="2"/>
      <c r="P23" s="2"/>
      <c r="Q23" s="63"/>
    </row>
    <row r="24" spans="1:18" s="50" customFormat="1" ht="68.25" customHeight="1">
      <c r="A24" s="72"/>
      <c r="B24" s="16" t="s">
        <v>200</v>
      </c>
      <c r="C24" s="54"/>
      <c r="D24" s="54"/>
      <c r="E24" s="54"/>
      <c r="F24" s="3">
        <v>1500</v>
      </c>
      <c r="G24" s="3">
        <v>19573.8</v>
      </c>
      <c r="H24" s="3">
        <v>8926.2000000000007</v>
      </c>
      <c r="I24" s="2"/>
      <c r="J24" s="2"/>
      <c r="K24" s="2"/>
      <c r="L24" s="2"/>
      <c r="M24" s="2"/>
      <c r="N24" s="61"/>
      <c r="O24" s="2"/>
      <c r="P24" s="2"/>
      <c r="Q24" s="63"/>
    </row>
    <row r="25" spans="1:18" s="50" customFormat="1" ht="78.75">
      <c r="A25" s="72"/>
      <c r="B25" s="16" t="s">
        <v>201</v>
      </c>
      <c r="C25" s="54"/>
      <c r="D25" s="54"/>
      <c r="E25" s="54"/>
      <c r="F25" s="2"/>
      <c r="G25" s="2"/>
      <c r="H25" s="2"/>
      <c r="I25" s="2"/>
      <c r="J25" s="2"/>
      <c r="K25" s="2"/>
      <c r="L25" s="2"/>
      <c r="M25" s="2"/>
      <c r="N25" s="61"/>
      <c r="O25" s="2"/>
      <c r="P25" s="2"/>
      <c r="Q25" s="63"/>
    </row>
    <row r="26" spans="1:18" s="50" customFormat="1" ht="47.25" hidden="1" customHeight="1">
      <c r="A26" s="72"/>
      <c r="B26" s="16"/>
      <c r="C26" s="54"/>
      <c r="D26" s="54"/>
      <c r="E26" s="54"/>
      <c r="F26" s="2"/>
      <c r="G26" s="2"/>
      <c r="H26" s="2"/>
      <c r="I26" s="2"/>
      <c r="J26" s="2"/>
      <c r="K26" s="2"/>
      <c r="L26" s="2"/>
      <c r="M26" s="2"/>
      <c r="N26" s="61"/>
      <c r="O26" s="2"/>
      <c r="P26" s="2"/>
      <c r="Q26" s="63"/>
    </row>
    <row r="27" spans="1:18" s="50" customFormat="1" ht="47.25" hidden="1" customHeight="1">
      <c r="A27" s="72"/>
      <c r="B27" s="16"/>
      <c r="C27" s="54"/>
      <c r="D27" s="54"/>
      <c r="E27" s="54"/>
      <c r="F27" s="2"/>
      <c r="G27" s="2"/>
      <c r="H27" s="2"/>
      <c r="I27" s="2"/>
      <c r="J27" s="2"/>
      <c r="K27" s="2"/>
      <c r="L27" s="2"/>
      <c r="M27" s="2"/>
      <c r="N27" s="61"/>
      <c r="O27" s="2"/>
      <c r="P27" s="2"/>
      <c r="Q27" s="63"/>
    </row>
    <row r="28" spans="1:18" s="50" customFormat="1" ht="47.25" hidden="1" customHeight="1">
      <c r="A28" s="72"/>
      <c r="B28" s="16"/>
      <c r="C28" s="54"/>
      <c r="D28" s="54"/>
      <c r="E28" s="54"/>
      <c r="F28" s="2"/>
      <c r="G28" s="2"/>
      <c r="H28" s="2"/>
      <c r="I28" s="2"/>
      <c r="J28" s="2"/>
      <c r="K28" s="2"/>
      <c r="L28" s="2"/>
      <c r="M28" s="2"/>
      <c r="N28" s="61"/>
      <c r="O28" s="2"/>
      <c r="P28" s="2"/>
      <c r="Q28" s="63"/>
    </row>
    <row r="29" spans="1:18" s="50" customFormat="1" ht="47.25" hidden="1" customHeight="1">
      <c r="A29" s="72"/>
      <c r="B29" s="16"/>
      <c r="C29" s="54"/>
      <c r="D29" s="54"/>
      <c r="E29" s="54"/>
      <c r="F29" s="2"/>
      <c r="G29" s="2"/>
      <c r="H29" s="2"/>
      <c r="I29" s="2"/>
      <c r="J29" s="2"/>
      <c r="K29" s="2"/>
      <c r="L29" s="2"/>
      <c r="M29" s="2"/>
      <c r="N29" s="61"/>
      <c r="O29" s="2"/>
      <c r="P29" s="2"/>
      <c r="Q29" s="63"/>
    </row>
    <row r="30" spans="1:18" s="50" customFormat="1" ht="47.25" hidden="1" customHeight="1">
      <c r="A30" s="72"/>
      <c r="B30" s="16"/>
      <c r="C30" s="54"/>
      <c r="D30" s="54"/>
      <c r="E30" s="54"/>
      <c r="F30" s="2"/>
      <c r="G30" s="2"/>
      <c r="H30" s="2"/>
      <c r="I30" s="2"/>
      <c r="J30" s="2"/>
      <c r="K30" s="2"/>
      <c r="L30" s="2"/>
      <c r="M30" s="2"/>
      <c r="N30" s="61"/>
      <c r="O30" s="2"/>
      <c r="P30" s="2"/>
      <c r="Q30" s="63"/>
    </row>
    <row r="31" spans="1:18" s="50" customFormat="1" ht="47.25" hidden="1" customHeight="1">
      <c r="A31" s="72"/>
      <c r="B31" s="16"/>
      <c r="C31" s="54"/>
      <c r="D31" s="54"/>
      <c r="E31" s="54"/>
      <c r="F31" s="2"/>
      <c r="G31" s="2"/>
      <c r="H31" s="2"/>
      <c r="I31" s="2"/>
      <c r="J31" s="2"/>
      <c r="K31" s="2"/>
      <c r="L31" s="2"/>
      <c r="M31" s="2"/>
      <c r="N31" s="61"/>
      <c r="O31" s="2"/>
      <c r="P31" s="2"/>
      <c r="Q31" s="63"/>
    </row>
    <row r="32" spans="1:18" s="50" customFormat="1" ht="47.25" hidden="1" customHeight="1">
      <c r="A32" s="72"/>
      <c r="B32" s="16"/>
      <c r="C32" s="54"/>
      <c r="D32" s="54"/>
      <c r="E32" s="54"/>
      <c r="F32" s="2"/>
      <c r="G32" s="2"/>
      <c r="H32" s="2"/>
      <c r="I32" s="2"/>
      <c r="J32" s="2"/>
      <c r="K32" s="2"/>
      <c r="L32" s="2"/>
      <c r="M32" s="2"/>
      <c r="N32" s="61"/>
      <c r="O32" s="2"/>
      <c r="P32" s="2"/>
      <c r="Q32" s="63"/>
    </row>
    <row r="33" spans="1:17" s="4" customFormat="1" ht="15.75">
      <c r="A33" s="74"/>
      <c r="B33" s="15" t="s">
        <v>8</v>
      </c>
      <c r="C33" s="54">
        <f>C5+C17</f>
        <v>921.97</v>
      </c>
      <c r="D33" s="54">
        <f t="shared" ref="D33" si="2">D5+D17</f>
        <v>11734.38</v>
      </c>
      <c r="E33" s="54">
        <f>E5+E17</f>
        <v>5779.62</v>
      </c>
      <c r="F33" s="54">
        <f>F5+F17</f>
        <v>1500</v>
      </c>
      <c r="G33" s="54">
        <f t="shared" ref="G33:Q33" si="3">G5+G17</f>
        <v>19573.8</v>
      </c>
      <c r="H33" s="54">
        <f>H5+H17</f>
        <v>8926.2000000000007</v>
      </c>
      <c r="I33" s="54">
        <f t="shared" si="3"/>
        <v>451</v>
      </c>
      <c r="J33" s="54">
        <f t="shared" si="3"/>
        <v>8549</v>
      </c>
      <c r="K33" s="54">
        <f t="shared" si="3"/>
        <v>0</v>
      </c>
      <c r="L33" s="54">
        <f t="shared" si="3"/>
        <v>0</v>
      </c>
      <c r="M33" s="54">
        <f t="shared" si="3"/>
        <v>0</v>
      </c>
      <c r="N33" s="54">
        <f t="shared" si="3"/>
        <v>0</v>
      </c>
      <c r="O33" s="54">
        <f t="shared" si="3"/>
        <v>0</v>
      </c>
      <c r="P33" s="54">
        <f t="shared" si="3"/>
        <v>0</v>
      </c>
      <c r="Q33" s="54">
        <f t="shared" si="3"/>
        <v>0</v>
      </c>
    </row>
  </sheetData>
  <mergeCells count="11">
    <mergeCell ref="A5:A16"/>
    <mergeCell ref="A17:A19"/>
    <mergeCell ref="A1:J1"/>
    <mergeCell ref="A2:A4"/>
    <mergeCell ref="B2:B4"/>
    <mergeCell ref="C2:Q2"/>
    <mergeCell ref="C3:E3"/>
    <mergeCell ref="F3:H3"/>
    <mergeCell ref="I3:K3"/>
    <mergeCell ref="L3:N3"/>
    <mergeCell ref="O3:Q3"/>
  </mergeCells>
  <pageMargins left="0.41" right="0.32" top="0.43" bottom="0.16" header="0.31496062992125984" footer="0.16"/>
  <pageSetup paperSize="9" scale="6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workbookViewId="0">
      <selection activeCell="V7" sqref="A1:V7"/>
    </sheetView>
  </sheetViews>
  <sheetFormatPr defaultColWidth="9.140625" defaultRowHeight="15"/>
  <cols>
    <col min="1" max="1" width="3.85546875" style="4" customWidth="1"/>
    <col min="2" max="2" width="38.5703125" style="4" customWidth="1"/>
    <col min="3" max="14" width="7.85546875" style="4" customWidth="1"/>
    <col min="15" max="16" width="7.85546875" style="13" customWidth="1"/>
    <col min="17" max="18" width="7.85546875" style="29" customWidth="1"/>
    <col min="19" max="20" width="7.85546875" style="4" customWidth="1"/>
    <col min="21" max="16384" width="9.140625" style="4"/>
  </cols>
  <sheetData>
    <row r="1" spans="1:22" ht="60" customHeight="1">
      <c r="A1" s="83" t="s">
        <v>84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2" ht="15.75" customHeight="1">
      <c r="A2" s="88" t="s">
        <v>15</v>
      </c>
      <c r="B2" s="89" t="s">
        <v>14</v>
      </c>
      <c r="C2" s="81" t="s">
        <v>0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92"/>
    </row>
    <row r="3" spans="1:22" ht="15.75" customHeight="1">
      <c r="A3" s="88"/>
      <c r="B3" s="89"/>
      <c r="C3" s="88" t="s">
        <v>52</v>
      </c>
      <c r="D3" s="88"/>
      <c r="E3" s="88"/>
      <c r="F3" s="88"/>
      <c r="G3" s="88" t="s">
        <v>74</v>
      </c>
      <c r="H3" s="88"/>
      <c r="I3" s="88"/>
      <c r="J3" s="88"/>
      <c r="K3" s="88" t="s">
        <v>75</v>
      </c>
      <c r="L3" s="88"/>
      <c r="M3" s="88"/>
      <c r="N3" s="88"/>
      <c r="O3" s="88" t="s">
        <v>86</v>
      </c>
      <c r="P3" s="88"/>
      <c r="Q3" s="88"/>
      <c r="R3" s="88"/>
      <c r="S3" s="88" t="s">
        <v>81</v>
      </c>
      <c r="T3" s="88"/>
      <c r="U3" s="88"/>
      <c r="V3" s="88"/>
    </row>
    <row r="4" spans="1:22" ht="15.75">
      <c r="A4" s="88"/>
      <c r="B4" s="89"/>
      <c r="C4" s="60" t="s">
        <v>12</v>
      </c>
      <c r="D4" s="60" t="s">
        <v>16</v>
      </c>
      <c r="E4" s="60" t="s">
        <v>13</v>
      </c>
      <c r="F4" s="60" t="s">
        <v>71</v>
      </c>
      <c r="G4" s="60" t="s">
        <v>12</v>
      </c>
      <c r="H4" s="60" t="s">
        <v>16</v>
      </c>
      <c r="I4" s="60" t="s">
        <v>13</v>
      </c>
      <c r="J4" s="60" t="s">
        <v>71</v>
      </c>
      <c r="K4" s="60" t="s">
        <v>12</v>
      </c>
      <c r="L4" s="60" t="s">
        <v>16</v>
      </c>
      <c r="M4" s="60" t="s">
        <v>13</v>
      </c>
      <c r="N4" s="60" t="s">
        <v>71</v>
      </c>
      <c r="O4" s="60" t="s">
        <v>12</v>
      </c>
      <c r="P4" s="60" t="s">
        <v>16</v>
      </c>
      <c r="Q4" s="60" t="s">
        <v>13</v>
      </c>
      <c r="R4" s="60" t="s">
        <v>71</v>
      </c>
      <c r="S4" s="60" t="s">
        <v>12</v>
      </c>
      <c r="T4" s="60" t="s">
        <v>16</v>
      </c>
      <c r="U4" s="60" t="s">
        <v>13</v>
      </c>
      <c r="V4" s="60" t="s">
        <v>71</v>
      </c>
    </row>
    <row r="5" spans="1:22" ht="38.25" customHeight="1">
      <c r="A5" s="57" t="s">
        <v>1</v>
      </c>
      <c r="B5" s="15" t="s">
        <v>82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1"/>
      <c r="V5" s="31"/>
    </row>
    <row r="6" spans="1:22" ht="66.75" hidden="1" customHeight="1">
      <c r="A6" s="57"/>
      <c r="B6" s="16" t="s">
        <v>83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1"/>
      <c r="V6" s="31"/>
    </row>
    <row r="7" spans="1:22" ht="15.75">
      <c r="A7" s="57"/>
      <c r="B7" s="15" t="s">
        <v>8</v>
      </c>
      <c r="C7" s="2">
        <f>C5</f>
        <v>0</v>
      </c>
      <c r="D7" s="2">
        <f t="shared" ref="D7:V7" si="0">D5</f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  <c r="V7" s="2">
        <f t="shared" si="0"/>
        <v>0</v>
      </c>
    </row>
  </sheetData>
  <mergeCells count="9">
    <mergeCell ref="S3:V3"/>
    <mergeCell ref="C2:V2"/>
    <mergeCell ref="A1:T1"/>
    <mergeCell ref="A2:A4"/>
    <mergeCell ref="B2:B4"/>
    <mergeCell ref="C3:F3"/>
    <mergeCell ref="G3:J3"/>
    <mergeCell ref="K3:N3"/>
    <mergeCell ref="O3:R3"/>
  </mergeCells>
  <pageMargins left="0.49" right="0.17" top="0.3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"/>
  <sheetViews>
    <sheetView tabSelected="1" zoomScale="90" zoomScaleNormal="90" workbookViewId="0">
      <selection activeCell="F23" sqref="F23"/>
    </sheetView>
  </sheetViews>
  <sheetFormatPr defaultColWidth="9.140625" defaultRowHeight="15"/>
  <cols>
    <col min="1" max="1" width="8.28515625" style="30" customWidth="1"/>
    <col min="2" max="2" width="11.42578125" style="30" customWidth="1"/>
    <col min="3" max="3" width="8.7109375" style="30" customWidth="1"/>
    <col min="4" max="4" width="13.7109375" style="30" customWidth="1"/>
    <col min="5" max="6" width="11.42578125" style="30" customWidth="1"/>
    <col min="7" max="7" width="10.140625" style="30" customWidth="1"/>
    <col min="8" max="8" width="13.5703125" style="30" customWidth="1"/>
    <col min="9" max="9" width="10.85546875" style="30" customWidth="1"/>
    <col min="10" max="11" width="11.42578125" style="30" customWidth="1"/>
    <col min="12" max="12" width="12" style="30" customWidth="1"/>
    <col min="13" max="13" width="7.140625" style="30" customWidth="1"/>
    <col min="14" max="14" width="11.42578125" style="30" customWidth="1"/>
    <col min="15" max="15" width="11.28515625" style="30" customWidth="1"/>
    <col min="16" max="16" width="10.140625" style="30" customWidth="1"/>
    <col min="17" max="17" width="7.7109375" style="30" customWidth="1"/>
    <col min="18" max="18" width="11.42578125" style="30" customWidth="1"/>
    <col min="19" max="21" width="6.5703125" style="30" customWidth="1"/>
    <col min="22" max="22" width="13.7109375" style="30" customWidth="1"/>
    <col min="23" max="23" width="13.28515625" style="30" customWidth="1"/>
    <col min="24" max="24" width="11.140625" style="30" customWidth="1"/>
    <col min="25" max="25" width="13.140625" style="30" customWidth="1"/>
    <col min="26" max="26" width="12.140625" style="30" customWidth="1"/>
    <col min="27" max="16384" width="9.140625" style="30"/>
  </cols>
  <sheetData>
    <row r="1" spans="1:26" ht="47.25" customHeight="1">
      <c r="A1" s="98" t="s">
        <v>156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</row>
    <row r="2" spans="1:26" s="4" customFormat="1" ht="31.5" customHeight="1">
      <c r="A2" s="88" t="s">
        <v>48</v>
      </c>
      <c r="B2" s="81" t="s">
        <v>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64" t="s">
        <v>103</v>
      </c>
    </row>
    <row r="3" spans="1:26" s="4" customFormat="1" ht="19.5" customHeight="1">
      <c r="A3" s="88"/>
      <c r="B3" s="81" t="s">
        <v>52</v>
      </c>
      <c r="C3" s="82"/>
      <c r="D3" s="82"/>
      <c r="E3" s="92"/>
      <c r="F3" s="81" t="s">
        <v>74</v>
      </c>
      <c r="G3" s="82"/>
      <c r="H3" s="82"/>
      <c r="I3" s="92"/>
      <c r="J3" s="81" t="s">
        <v>75</v>
      </c>
      <c r="K3" s="82"/>
      <c r="L3" s="82"/>
      <c r="M3" s="92"/>
      <c r="N3" s="81" t="s">
        <v>80</v>
      </c>
      <c r="O3" s="82"/>
      <c r="P3" s="82"/>
      <c r="Q3" s="92"/>
      <c r="R3" s="81" t="s">
        <v>81</v>
      </c>
      <c r="S3" s="82"/>
      <c r="T3" s="82"/>
      <c r="U3" s="92"/>
      <c r="V3" s="31"/>
      <c r="W3" s="93" t="s">
        <v>104</v>
      </c>
      <c r="X3" s="94"/>
      <c r="Y3" s="94"/>
      <c r="Z3" s="94"/>
    </row>
    <row r="4" spans="1:26" s="4" customFormat="1" ht="27.75" customHeight="1">
      <c r="A4" s="88"/>
      <c r="B4" s="28" t="s">
        <v>12</v>
      </c>
      <c r="C4" s="28" t="s">
        <v>16</v>
      </c>
      <c r="D4" s="28" t="s">
        <v>13</v>
      </c>
      <c r="E4" s="60" t="s">
        <v>71</v>
      </c>
      <c r="F4" s="28" t="s">
        <v>12</v>
      </c>
      <c r="G4" s="28" t="s">
        <v>16</v>
      </c>
      <c r="H4" s="28" t="s">
        <v>13</v>
      </c>
      <c r="I4" s="60" t="s">
        <v>71</v>
      </c>
      <c r="J4" s="28" t="s">
        <v>12</v>
      </c>
      <c r="K4" s="28" t="s">
        <v>16</v>
      </c>
      <c r="L4" s="28" t="s">
        <v>13</v>
      </c>
      <c r="M4" s="60" t="s">
        <v>71</v>
      </c>
      <c r="N4" s="28" t="s">
        <v>12</v>
      </c>
      <c r="O4" s="28" t="s">
        <v>16</v>
      </c>
      <c r="P4" s="28" t="s">
        <v>13</v>
      </c>
      <c r="Q4" s="42" t="s">
        <v>71</v>
      </c>
      <c r="R4" s="28" t="s">
        <v>12</v>
      </c>
      <c r="S4" s="28" t="s">
        <v>16</v>
      </c>
      <c r="T4" s="28" t="s">
        <v>13</v>
      </c>
      <c r="U4" s="52" t="s">
        <v>71</v>
      </c>
      <c r="V4" s="31"/>
      <c r="W4" s="43" t="s">
        <v>12</v>
      </c>
      <c r="X4" s="43" t="s">
        <v>16</v>
      </c>
      <c r="Y4" s="43" t="s">
        <v>13</v>
      </c>
      <c r="Z4" s="43" t="s">
        <v>71</v>
      </c>
    </row>
    <row r="5" spans="1:26">
      <c r="A5" s="32">
        <v>1</v>
      </c>
      <c r="B5" s="24">
        <f>'1'!C33</f>
        <v>6100.1516100000008</v>
      </c>
      <c r="C5" s="24">
        <f>'1'!D33</f>
        <v>816</v>
      </c>
      <c r="D5" s="24">
        <f>'1'!E33</f>
        <v>7659.4614600000004</v>
      </c>
      <c r="E5" s="24"/>
      <c r="F5" s="24">
        <f>'1'!F33</f>
        <v>7999.319300000001</v>
      </c>
      <c r="G5" s="24">
        <f>'1'!G33</f>
        <v>1638.127</v>
      </c>
      <c r="H5" s="24">
        <f>'1'!H33</f>
        <v>3881.11112</v>
      </c>
      <c r="I5" s="24"/>
      <c r="J5" s="24">
        <f>'1'!I33</f>
        <v>4311.58</v>
      </c>
      <c r="K5" s="24">
        <f>'1'!J33</f>
        <v>1681.06</v>
      </c>
      <c r="L5" s="24">
        <f>'1'!K33</f>
        <v>0</v>
      </c>
      <c r="M5" s="24"/>
      <c r="N5" s="24">
        <f>'1'!L33</f>
        <v>4311.58</v>
      </c>
      <c r="O5" s="24">
        <f>'1'!M33</f>
        <v>1725.4690000000001</v>
      </c>
      <c r="P5" s="24">
        <f>'1'!N33</f>
        <v>1423.8369</v>
      </c>
      <c r="Q5" s="24"/>
      <c r="R5" s="24">
        <f>'1'!O33</f>
        <v>4600</v>
      </c>
      <c r="S5" s="24">
        <f>'1'!P33</f>
        <v>0</v>
      </c>
      <c r="T5" s="24">
        <f>'1'!Q33</f>
        <v>0</v>
      </c>
      <c r="U5" s="24"/>
      <c r="V5" s="33">
        <f>SUM(B5:U5)</f>
        <v>46147.696390000005</v>
      </c>
      <c r="W5" s="24">
        <f>B5+F5+J5+N5+R5</f>
        <v>27322.63091</v>
      </c>
      <c r="X5" s="24">
        <f>C5+G5+K5+O5+S5</f>
        <v>5860.6559999999999</v>
      </c>
      <c r="Y5" s="24">
        <f>D5+H5+L5+P5+T5</f>
        <v>12964.40948</v>
      </c>
      <c r="Z5" s="24">
        <f>Q5+U5</f>
        <v>0</v>
      </c>
    </row>
    <row r="6" spans="1:26">
      <c r="A6" s="32">
        <v>2</v>
      </c>
      <c r="B6" s="24">
        <f>'2'!C56</f>
        <v>19469.993539999999</v>
      </c>
      <c r="C6" s="24">
        <f>'2'!D56</f>
        <v>0</v>
      </c>
      <c r="D6" s="24">
        <f>'2'!E56</f>
        <v>96268.21060000002</v>
      </c>
      <c r="E6" s="24"/>
      <c r="F6" s="24">
        <f>'2'!F56</f>
        <v>18799.943180000002</v>
      </c>
      <c r="G6" s="24"/>
      <c r="H6" s="24">
        <f>'2'!G56</f>
        <v>51846.401830000003</v>
      </c>
      <c r="I6" s="24"/>
      <c r="J6" s="24">
        <f>'2'!H56</f>
        <v>12917.273630000002</v>
      </c>
      <c r="K6" s="24"/>
      <c r="L6" s="24">
        <f>'2'!I56</f>
        <v>41861.715989999997</v>
      </c>
      <c r="M6" s="24"/>
      <c r="N6" s="24">
        <f>'2'!J56</f>
        <v>16322.4964</v>
      </c>
      <c r="O6" s="24"/>
      <c r="P6" s="24">
        <f>'2'!K56</f>
        <v>0</v>
      </c>
      <c r="Q6" s="24"/>
      <c r="R6" s="24">
        <f>'2'!L56</f>
        <v>13110</v>
      </c>
      <c r="S6" s="24"/>
      <c r="T6" s="24">
        <f>'2'!M56</f>
        <v>0</v>
      </c>
      <c r="U6" s="24"/>
      <c r="V6" s="33">
        <f>SUM(B6:U6)</f>
        <v>270596.03517000005</v>
      </c>
      <c r="W6" s="24">
        <f t="shared" ref="W6:X11" si="0">B6+F6+J6+N6+R6</f>
        <v>80619.706749999998</v>
      </c>
      <c r="X6" s="24">
        <f t="shared" si="0"/>
        <v>0</v>
      </c>
      <c r="Y6" s="24">
        <f t="shared" ref="Y6:Z11" si="1">D6+H6+L6+P6+T6</f>
        <v>189976.32842000003</v>
      </c>
      <c r="Z6" s="24">
        <f t="shared" ref="Z6:Z10" si="2">Q6+U6</f>
        <v>0</v>
      </c>
    </row>
    <row r="7" spans="1:26">
      <c r="A7" s="32">
        <v>3</v>
      </c>
      <c r="B7" s="24">
        <f>'3'!C28</f>
        <v>1212.79</v>
      </c>
      <c r="C7" s="24">
        <f>'3'!D28</f>
        <v>0</v>
      </c>
      <c r="D7" s="24">
        <f>'3'!E28</f>
        <v>77078.850000000006</v>
      </c>
      <c r="E7" s="24"/>
      <c r="F7" s="24">
        <f>'3'!F28</f>
        <v>677.92700000000002</v>
      </c>
      <c r="G7" s="24"/>
      <c r="H7" s="24">
        <f>'3'!G28</f>
        <v>40423.440999999999</v>
      </c>
      <c r="I7" s="24"/>
      <c r="J7" s="24">
        <f>'3'!H28</f>
        <v>0</v>
      </c>
      <c r="K7" s="24"/>
      <c r="L7" s="24">
        <f>'3'!I28</f>
        <v>0</v>
      </c>
      <c r="M7" s="24"/>
      <c r="N7" s="24">
        <f>'3'!J28</f>
        <v>0</v>
      </c>
      <c r="O7" s="24"/>
      <c r="P7" s="24">
        <f>'3'!K28</f>
        <v>0</v>
      </c>
      <c r="Q7" s="24">
        <f>'3'!L28</f>
        <v>0</v>
      </c>
      <c r="R7" s="24">
        <f>'3'!M28</f>
        <v>0</v>
      </c>
      <c r="S7" s="24"/>
      <c r="T7" s="24">
        <f>'3'!N28</f>
        <v>0</v>
      </c>
      <c r="U7" s="24"/>
      <c r="V7" s="33">
        <f t="shared" ref="V7:V10" si="3">SUM(B7:U7)</f>
        <v>119393.008</v>
      </c>
      <c r="W7" s="24">
        <f t="shared" si="0"/>
        <v>1890.7170000000001</v>
      </c>
      <c r="X7" s="24">
        <f t="shared" si="0"/>
        <v>0</v>
      </c>
      <c r="Y7" s="24">
        <f t="shared" si="1"/>
        <v>117502.291</v>
      </c>
      <c r="Z7" s="24">
        <f t="shared" si="2"/>
        <v>0</v>
      </c>
    </row>
    <row r="8" spans="1:26">
      <c r="A8" s="32">
        <v>4</v>
      </c>
      <c r="B8" s="24">
        <f>'4'!C10</f>
        <v>467.42498000000001</v>
      </c>
      <c r="C8" s="24">
        <f>'4'!D10</f>
        <v>0</v>
      </c>
      <c r="D8" s="24">
        <f>'4'!E10</f>
        <v>0</v>
      </c>
      <c r="E8" s="24"/>
      <c r="F8" s="34">
        <f>'4'!F10</f>
        <v>712.40000000000009</v>
      </c>
      <c r="G8" s="34"/>
      <c r="H8" s="24">
        <f>'4'!G10</f>
        <v>0</v>
      </c>
      <c r="I8" s="24"/>
      <c r="J8" s="24">
        <f>'4'!H10</f>
        <v>450</v>
      </c>
      <c r="K8" s="24"/>
      <c r="L8" s="24">
        <f>'4'!I10</f>
        <v>0</v>
      </c>
      <c r="M8" s="24"/>
      <c r="N8" s="24">
        <f>'4'!J10</f>
        <v>450</v>
      </c>
      <c r="O8" s="24"/>
      <c r="P8" s="24">
        <f>'4'!K10</f>
        <v>0</v>
      </c>
      <c r="Q8" s="24"/>
      <c r="R8" s="24">
        <f>'4'!L10</f>
        <v>450</v>
      </c>
      <c r="S8" s="24"/>
      <c r="T8" s="24">
        <f>'4'!M10</f>
        <v>0</v>
      </c>
      <c r="U8" s="24"/>
      <c r="V8" s="33">
        <f>SUM(B8:U8)</f>
        <v>2529.8249800000003</v>
      </c>
      <c r="W8" s="24">
        <f t="shared" si="0"/>
        <v>2529.8249800000003</v>
      </c>
      <c r="X8" s="24">
        <f t="shared" si="0"/>
        <v>0</v>
      </c>
      <c r="Y8" s="24">
        <f t="shared" si="1"/>
        <v>0</v>
      </c>
      <c r="Z8" s="24">
        <f t="shared" si="2"/>
        <v>0</v>
      </c>
    </row>
    <row r="9" spans="1:26">
      <c r="A9" s="32">
        <v>5</v>
      </c>
      <c r="B9" s="24">
        <f>'5'!C33</f>
        <v>921.97</v>
      </c>
      <c r="C9" s="24"/>
      <c r="D9" s="24">
        <f>'5'!D33</f>
        <v>11734.38</v>
      </c>
      <c r="E9" s="24">
        <f>'5'!E33</f>
        <v>5779.62</v>
      </c>
      <c r="F9" s="34">
        <f>'5'!F33</f>
        <v>1500</v>
      </c>
      <c r="G9" s="34"/>
      <c r="H9" s="24">
        <f>'5'!G33</f>
        <v>19573.8</v>
      </c>
      <c r="I9" s="24">
        <f>'5'!H33</f>
        <v>8926.2000000000007</v>
      </c>
      <c r="J9" s="24">
        <f>'5'!I33</f>
        <v>451</v>
      </c>
      <c r="K9" s="24"/>
      <c r="L9" s="24">
        <f>'5'!J33</f>
        <v>8549</v>
      </c>
      <c r="M9" s="24">
        <f>'5'!K33</f>
        <v>0</v>
      </c>
      <c r="N9" s="24">
        <f>'5'!L33</f>
        <v>0</v>
      </c>
      <c r="O9" s="24"/>
      <c r="P9" s="24">
        <f>'5'!M33</f>
        <v>0</v>
      </c>
      <c r="Q9" s="24">
        <f>'5'!N33</f>
        <v>0</v>
      </c>
      <c r="R9" s="24">
        <f>'5'!O33</f>
        <v>0</v>
      </c>
      <c r="S9" s="24"/>
      <c r="T9" s="24">
        <f>'5'!P33</f>
        <v>0</v>
      </c>
      <c r="U9" s="24">
        <f>'5'!Q33</f>
        <v>0</v>
      </c>
      <c r="V9" s="33">
        <f>SUM(B9:U9)</f>
        <v>57435.97</v>
      </c>
      <c r="W9" s="24">
        <f t="shared" si="0"/>
        <v>2872.9700000000003</v>
      </c>
      <c r="X9" s="24">
        <f t="shared" si="0"/>
        <v>0</v>
      </c>
      <c r="Y9" s="24">
        <f t="shared" si="1"/>
        <v>39857.18</v>
      </c>
      <c r="Z9" s="24">
        <f>Q9+U9+M9+I9+E9</f>
        <v>14705.82</v>
      </c>
    </row>
    <row r="10" spans="1:26">
      <c r="A10" s="32">
        <v>6</v>
      </c>
      <c r="B10" s="24">
        <f>'6'!C7</f>
        <v>0</v>
      </c>
      <c r="C10" s="24">
        <f>'6'!D7</f>
        <v>0</v>
      </c>
      <c r="D10" s="24">
        <f>'6'!E7</f>
        <v>0</v>
      </c>
      <c r="E10" s="24">
        <f>'6'!F7</f>
        <v>0</v>
      </c>
      <c r="F10" s="24">
        <f>'6'!G7</f>
        <v>0</v>
      </c>
      <c r="G10" s="24">
        <f>'6'!H7</f>
        <v>0</v>
      </c>
      <c r="H10" s="24">
        <f>'6'!I7</f>
        <v>0</v>
      </c>
      <c r="I10" s="24">
        <f>'6'!J7</f>
        <v>0</v>
      </c>
      <c r="J10" s="24">
        <f>'6'!K7</f>
        <v>0</v>
      </c>
      <c r="K10" s="24">
        <f>'6'!L7</f>
        <v>0</v>
      </c>
      <c r="L10" s="24">
        <f>'6'!M7</f>
        <v>0</v>
      </c>
      <c r="M10" s="24">
        <f>'6'!N7</f>
        <v>0</v>
      </c>
      <c r="N10" s="24">
        <f>'6'!O7</f>
        <v>0</v>
      </c>
      <c r="O10" s="24">
        <f>'6'!P7</f>
        <v>0</v>
      </c>
      <c r="P10" s="24">
        <f>'6'!Q7</f>
        <v>0</v>
      </c>
      <c r="Q10" s="24">
        <f>'6'!R7</f>
        <v>0</v>
      </c>
      <c r="R10" s="24">
        <f>'6'!S7</f>
        <v>0</v>
      </c>
      <c r="S10" s="24">
        <f>'6'!T7</f>
        <v>0</v>
      </c>
      <c r="T10" s="24">
        <f>'6'!U7</f>
        <v>0</v>
      </c>
      <c r="U10" s="24">
        <f>'6'!V7</f>
        <v>0</v>
      </c>
      <c r="V10" s="33">
        <f t="shared" si="3"/>
        <v>0</v>
      </c>
      <c r="W10" s="24">
        <f t="shared" si="0"/>
        <v>0</v>
      </c>
      <c r="X10" s="24">
        <f t="shared" si="0"/>
        <v>0</v>
      </c>
      <c r="Y10" s="24">
        <f t="shared" si="1"/>
        <v>0</v>
      </c>
      <c r="Z10" s="24">
        <f t="shared" si="2"/>
        <v>0</v>
      </c>
    </row>
    <row r="11" spans="1:26" s="36" customFormat="1">
      <c r="A11" s="35" t="s">
        <v>46</v>
      </c>
      <c r="B11" s="25">
        <f>SUM(B5:B9)</f>
        <v>28172.330130000002</v>
      </c>
      <c r="C11" s="25">
        <f t="shared" ref="C11:E11" si="4">SUM(C5:C9)</f>
        <v>816</v>
      </c>
      <c r="D11" s="25">
        <f t="shared" si="4"/>
        <v>192740.90206000005</v>
      </c>
      <c r="E11" s="25">
        <f t="shared" si="4"/>
        <v>5779.62</v>
      </c>
      <c r="F11" s="25">
        <f t="shared" ref="F11" si="5">SUM(F5:F9)</f>
        <v>29689.589480000006</v>
      </c>
      <c r="G11" s="25">
        <f t="shared" ref="G11" si="6">SUM(G5:G9)</f>
        <v>1638.127</v>
      </c>
      <c r="H11" s="25">
        <f>SUM(H5:H9)</f>
        <v>115724.75395</v>
      </c>
      <c r="I11" s="25">
        <f>SUM(I5:I9)</f>
        <v>8926.2000000000007</v>
      </c>
      <c r="J11" s="25">
        <f t="shared" ref="J11" si="7">SUM(J5:J9)</f>
        <v>18129.853630000001</v>
      </c>
      <c r="K11" s="25">
        <f t="shared" ref="K11" si="8">SUM(K5:K9)</f>
        <v>1681.06</v>
      </c>
      <c r="L11" s="25">
        <f t="shared" ref="L11:M11" si="9">SUM(L5:L9)</f>
        <v>50410.715989999997</v>
      </c>
      <c r="M11" s="25">
        <f t="shared" si="9"/>
        <v>0</v>
      </c>
      <c r="N11" s="25">
        <f t="shared" ref="N11" si="10">SUM(N5:N9)</f>
        <v>21084.076399999998</v>
      </c>
      <c r="O11" s="25">
        <f t="shared" ref="O11" si="11">SUM(O5:O9)</f>
        <v>1725.4690000000001</v>
      </c>
      <c r="P11" s="25">
        <f t="shared" ref="P11" si="12">SUM(P5:P9)</f>
        <v>1423.8369</v>
      </c>
      <c r="Q11" s="25">
        <f t="shared" ref="Q11" si="13">SUM(Q5:Q9)</f>
        <v>0</v>
      </c>
      <c r="R11" s="25">
        <f>SUM(R5:R10)</f>
        <v>18160</v>
      </c>
      <c r="S11" s="25">
        <f t="shared" ref="S11:U11" si="14">SUM(S5:S10)</f>
        <v>0</v>
      </c>
      <c r="T11" s="25">
        <f t="shared" si="14"/>
        <v>0</v>
      </c>
      <c r="U11" s="25">
        <f t="shared" si="14"/>
        <v>0</v>
      </c>
      <c r="V11" s="25">
        <f>SUM(V5:V10)</f>
        <v>496102.53454000002</v>
      </c>
      <c r="W11" s="24">
        <f t="shared" si="0"/>
        <v>115235.84964</v>
      </c>
      <c r="X11" s="24">
        <f t="shared" si="0"/>
        <v>5860.6559999999999</v>
      </c>
      <c r="Y11" s="24">
        <f t="shared" si="1"/>
        <v>360300.20890000003</v>
      </c>
      <c r="Z11" s="24">
        <f t="shared" si="1"/>
        <v>14705.82</v>
      </c>
    </row>
    <row r="12" spans="1:26">
      <c r="B12" s="95">
        <f>B11+C11+D11+E11</f>
        <v>227508.85219000006</v>
      </c>
      <c r="C12" s="96"/>
      <c r="D12" s="96"/>
      <c r="E12" s="97"/>
      <c r="F12" s="95">
        <f>F11+G11+H11+I11</f>
        <v>155978.67043000003</v>
      </c>
      <c r="G12" s="96"/>
      <c r="H12" s="96"/>
      <c r="I12" s="97"/>
      <c r="J12" s="95">
        <f>J11+K11+L11+M11</f>
        <v>70221.629619999992</v>
      </c>
      <c r="K12" s="96"/>
      <c r="L12" s="96"/>
      <c r="M12" s="97"/>
      <c r="N12" s="95">
        <f>N11+O11+P11+Q11</f>
        <v>24233.382299999997</v>
      </c>
      <c r="O12" s="96"/>
      <c r="P12" s="96"/>
      <c r="Q12" s="97"/>
      <c r="R12" s="95">
        <f>R11+S11+T11+U11</f>
        <v>18160</v>
      </c>
      <c r="S12" s="96"/>
      <c r="T12" s="96"/>
      <c r="U12" s="97"/>
      <c r="V12" s="58"/>
      <c r="W12" s="95">
        <f>W11+X11+Y11+Z11</f>
        <v>496102.53454000002</v>
      </c>
      <c r="X12" s="96"/>
      <c r="Y12" s="96"/>
      <c r="Z12" s="97"/>
    </row>
  </sheetData>
  <mergeCells count="15">
    <mergeCell ref="W3:Z3"/>
    <mergeCell ref="W12:Z12"/>
    <mergeCell ref="A1:V1"/>
    <mergeCell ref="R3:U3"/>
    <mergeCell ref="A2:A4"/>
    <mergeCell ref="N3:Q3"/>
    <mergeCell ref="N12:Q12"/>
    <mergeCell ref="B2:U2"/>
    <mergeCell ref="B3:E3"/>
    <mergeCell ref="R12:U12"/>
    <mergeCell ref="F3:I3"/>
    <mergeCell ref="J3:M3"/>
    <mergeCell ref="B12:E12"/>
    <mergeCell ref="F12:I12"/>
    <mergeCell ref="J12:M12"/>
  </mergeCells>
  <pageMargins left="0.39370078740157483" right="0.15748031496062992" top="0.47244094488188981" bottom="0.27559055118110237" header="0.43307086614173229" footer="0.31496062992125984"/>
  <pageSetup paperSize="9" scale="5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"/>
  <sheetViews>
    <sheetView topLeftCell="B1" zoomScale="80" zoomScaleNormal="80" workbookViewId="0">
      <selection activeCell="S14" sqref="S14"/>
    </sheetView>
  </sheetViews>
  <sheetFormatPr defaultRowHeight="15"/>
  <cols>
    <col min="1" max="1" width="7.28515625" customWidth="1"/>
    <col min="2" max="2" width="11" customWidth="1"/>
    <col min="3" max="3" width="11.42578125" customWidth="1"/>
    <col min="4" max="4" width="10.140625" customWidth="1"/>
    <col min="5" max="5" width="11.5703125" customWidth="1"/>
    <col min="6" max="6" width="10.7109375" customWidth="1"/>
    <col min="9" max="9" width="10.85546875" customWidth="1"/>
    <col min="12" max="12" width="11" customWidth="1"/>
    <col min="15" max="15" width="10.85546875" customWidth="1"/>
    <col min="17" max="17" width="11" customWidth="1"/>
    <col min="19" max="19" width="10.85546875" customWidth="1"/>
    <col min="21" max="21" width="11.7109375" customWidth="1"/>
    <col min="22" max="22" width="12.140625" customWidth="1"/>
    <col min="23" max="23" width="10.85546875" customWidth="1"/>
    <col min="24" max="24" width="12" customWidth="1"/>
  </cols>
  <sheetData>
    <row r="1" spans="1:24" ht="70.5" customHeight="1">
      <c r="A1" s="106" t="s">
        <v>58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t="s">
        <v>55</v>
      </c>
    </row>
    <row r="2" spans="1:24" s="1" customFormat="1" ht="31.5" customHeight="1">
      <c r="A2" s="99" t="s">
        <v>56</v>
      </c>
      <c r="B2" s="108" t="s">
        <v>47</v>
      </c>
      <c r="C2" s="103" t="s">
        <v>0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5"/>
      <c r="U2" s="12" t="s">
        <v>53</v>
      </c>
      <c r="V2" s="109"/>
      <c r="W2" s="109"/>
      <c r="X2" s="109"/>
    </row>
    <row r="3" spans="1:24" s="1" customFormat="1" ht="19.5" customHeight="1">
      <c r="A3" s="99"/>
      <c r="B3" s="108"/>
      <c r="C3" s="88" t="s">
        <v>10</v>
      </c>
      <c r="D3" s="88"/>
      <c r="E3" s="88"/>
      <c r="F3" s="88" t="s">
        <v>9</v>
      </c>
      <c r="G3" s="88"/>
      <c r="H3" s="88"/>
      <c r="I3" s="99" t="s">
        <v>11</v>
      </c>
      <c r="J3" s="99"/>
      <c r="K3" s="99"/>
      <c r="L3" s="99" t="s">
        <v>49</v>
      </c>
      <c r="M3" s="99"/>
      <c r="N3" s="99"/>
      <c r="O3" s="99" t="s">
        <v>50</v>
      </c>
      <c r="P3" s="99"/>
      <c r="Q3" s="99" t="s">
        <v>51</v>
      </c>
      <c r="R3" s="99"/>
      <c r="S3" s="99" t="s">
        <v>52</v>
      </c>
      <c r="T3" s="99"/>
      <c r="U3" s="11"/>
      <c r="V3" s="100" t="s">
        <v>57</v>
      </c>
      <c r="W3" s="101"/>
      <c r="X3" s="102"/>
    </row>
    <row r="4" spans="1:24" s="1" customFormat="1" ht="27.75" customHeight="1">
      <c r="A4" s="99"/>
      <c r="B4" s="108"/>
      <c r="C4" s="19" t="s">
        <v>12</v>
      </c>
      <c r="D4" s="19" t="s">
        <v>16</v>
      </c>
      <c r="E4" s="19" t="s">
        <v>13</v>
      </c>
      <c r="F4" s="19" t="s">
        <v>12</v>
      </c>
      <c r="G4" s="19" t="s">
        <v>16</v>
      </c>
      <c r="H4" s="19" t="s">
        <v>13</v>
      </c>
      <c r="I4" s="18" t="s">
        <v>12</v>
      </c>
      <c r="J4" s="19" t="s">
        <v>16</v>
      </c>
      <c r="K4" s="18" t="s">
        <v>13</v>
      </c>
      <c r="L4" s="18" t="s">
        <v>12</v>
      </c>
      <c r="M4" s="19" t="s">
        <v>16</v>
      </c>
      <c r="N4" s="18" t="s">
        <v>13</v>
      </c>
      <c r="O4" s="18" t="s">
        <v>12</v>
      </c>
      <c r="P4" s="18" t="s">
        <v>13</v>
      </c>
      <c r="Q4" s="18" t="s">
        <v>12</v>
      </c>
      <c r="R4" s="18" t="s">
        <v>13</v>
      </c>
      <c r="S4" s="18" t="s">
        <v>12</v>
      </c>
      <c r="T4" s="18" t="s">
        <v>13</v>
      </c>
      <c r="U4" s="11"/>
      <c r="V4" s="18" t="s">
        <v>12</v>
      </c>
      <c r="W4" s="19" t="s">
        <v>16</v>
      </c>
      <c r="X4" s="18" t="s">
        <v>13</v>
      </c>
    </row>
    <row r="5" spans="1:24">
      <c r="A5" s="6">
        <v>1</v>
      </c>
      <c r="B5" s="10">
        <f>SUM(F5:H5)</f>
        <v>1694.8999999999999</v>
      </c>
      <c r="C5" s="7">
        <v>2141.6999999999998</v>
      </c>
      <c r="D5" s="7">
        <v>45.2</v>
      </c>
      <c r="E5" s="7">
        <v>2223.1</v>
      </c>
      <c r="F5" s="7">
        <v>1626.1</v>
      </c>
      <c r="G5" s="7">
        <v>68.8</v>
      </c>
      <c r="H5" s="7">
        <v>0</v>
      </c>
      <c r="I5" s="7">
        <v>1751.3</v>
      </c>
      <c r="J5" s="7">
        <v>75.400000000000006</v>
      </c>
      <c r="K5" s="7">
        <v>0</v>
      </c>
      <c r="L5" s="7">
        <v>1881</v>
      </c>
      <c r="M5" s="7">
        <v>82.9</v>
      </c>
      <c r="N5" s="7">
        <v>0</v>
      </c>
      <c r="O5" s="7">
        <v>2800</v>
      </c>
      <c r="P5" s="7"/>
      <c r="Q5" s="7">
        <v>2800</v>
      </c>
      <c r="R5" s="7"/>
      <c r="S5" s="7">
        <v>2800</v>
      </c>
      <c r="T5" s="7"/>
      <c r="U5" s="10">
        <f>SUM(C5:T5)</f>
        <v>18295.5</v>
      </c>
      <c r="V5" s="20">
        <f>C5+F5+I5+L5+O5+Q5+S5</f>
        <v>15800.099999999999</v>
      </c>
      <c r="W5" s="20">
        <f t="shared" ref="W5" si="0">D5+G5+J5+M5+P5+R5+T5</f>
        <v>272.3</v>
      </c>
      <c r="X5" s="20">
        <f>E5+H5+K5+N5+P5+R5+T5</f>
        <v>2223.1</v>
      </c>
    </row>
    <row r="6" spans="1:24">
      <c r="A6" s="6">
        <v>2</v>
      </c>
      <c r="B6" s="10">
        <f t="shared" ref="B6:B8" si="1">SUM(F6:H6)</f>
        <v>4921.3</v>
      </c>
      <c r="C6" s="7">
        <v>8507</v>
      </c>
      <c r="D6" s="7">
        <v>0</v>
      </c>
      <c r="E6" s="7">
        <v>15407.5</v>
      </c>
      <c r="F6" s="7">
        <v>4921.3</v>
      </c>
      <c r="G6" s="7">
        <v>0</v>
      </c>
      <c r="H6" s="7">
        <v>0</v>
      </c>
      <c r="I6" s="7">
        <v>3990.7</v>
      </c>
      <c r="J6" s="7"/>
      <c r="K6" s="7"/>
      <c r="L6" s="7">
        <v>3830.6</v>
      </c>
      <c r="M6" s="7"/>
      <c r="N6" s="7"/>
      <c r="O6" s="7">
        <v>1140</v>
      </c>
      <c r="P6" s="7"/>
      <c r="Q6" s="7">
        <v>1140</v>
      </c>
      <c r="R6" s="7"/>
      <c r="S6" s="7">
        <v>1140</v>
      </c>
      <c r="T6" s="7"/>
      <c r="U6" s="10">
        <f>SUM(C6:T6)</f>
        <v>40077.1</v>
      </c>
      <c r="V6" s="20">
        <f t="shared" ref="V6:V7" si="2">C6+F6+I6+L6+O6+Q6+S6</f>
        <v>24669.599999999999</v>
      </c>
      <c r="W6" s="20">
        <f t="shared" ref="W6:W7" si="3">D6+G6+J6+M6+P6+R6+T6</f>
        <v>0</v>
      </c>
      <c r="X6" s="20">
        <f t="shared" ref="X6:X7" si="4">E6+H6+K6+N6+P6+R6+T6</f>
        <v>15407.5</v>
      </c>
    </row>
    <row r="7" spans="1:24">
      <c r="A7" s="6">
        <v>3</v>
      </c>
      <c r="B7" s="10">
        <f t="shared" si="1"/>
        <v>275</v>
      </c>
      <c r="C7" s="7">
        <v>218.4</v>
      </c>
      <c r="D7" s="7">
        <v>0</v>
      </c>
      <c r="E7" s="7">
        <v>2250.4</v>
      </c>
      <c r="F7" s="7">
        <v>275</v>
      </c>
      <c r="G7" s="7">
        <v>0</v>
      </c>
      <c r="H7" s="7">
        <v>0</v>
      </c>
      <c r="I7" s="7">
        <v>210</v>
      </c>
      <c r="J7" s="7"/>
      <c r="K7" s="7"/>
      <c r="L7" s="7">
        <v>210</v>
      </c>
      <c r="M7" s="7"/>
      <c r="N7" s="7"/>
      <c r="O7" s="7">
        <v>160</v>
      </c>
      <c r="P7" s="7"/>
      <c r="Q7" s="7">
        <v>160</v>
      </c>
      <c r="R7" s="7"/>
      <c r="S7" s="7">
        <v>160</v>
      </c>
      <c r="T7" s="7"/>
      <c r="U7" s="10">
        <f t="shared" ref="U7" si="5">SUM(C7:T7)</f>
        <v>3643.8</v>
      </c>
      <c r="V7" s="20">
        <f t="shared" si="2"/>
        <v>1393.4</v>
      </c>
      <c r="W7" s="20">
        <f t="shared" si="3"/>
        <v>0</v>
      </c>
      <c r="X7" s="20">
        <f t="shared" si="4"/>
        <v>2250.4</v>
      </c>
    </row>
    <row r="8" spans="1:24" s="5" customFormat="1">
      <c r="A8" s="8" t="s">
        <v>46</v>
      </c>
      <c r="B8" s="9">
        <f t="shared" si="1"/>
        <v>6891.2</v>
      </c>
      <c r="C8" s="9">
        <f>SUM(C5:C7)</f>
        <v>10867.1</v>
      </c>
      <c r="D8" s="9">
        <f t="shared" ref="D8:E8" si="6">SUM(D5:D7)</f>
        <v>45.2</v>
      </c>
      <c r="E8" s="9">
        <f t="shared" si="6"/>
        <v>19881</v>
      </c>
      <c r="F8" s="9">
        <f>SUM(F5:F7)</f>
        <v>6822.4</v>
      </c>
      <c r="G8" s="9">
        <f t="shared" ref="G8:X8" si="7">SUM(G5:G7)</f>
        <v>68.8</v>
      </c>
      <c r="H8" s="9">
        <f t="shared" si="7"/>
        <v>0</v>
      </c>
      <c r="I8" s="9">
        <f t="shared" si="7"/>
        <v>5952</v>
      </c>
      <c r="J8" s="9">
        <f t="shared" si="7"/>
        <v>75.400000000000006</v>
      </c>
      <c r="K8" s="9">
        <f t="shared" si="7"/>
        <v>0</v>
      </c>
      <c r="L8" s="9">
        <f t="shared" si="7"/>
        <v>5921.6</v>
      </c>
      <c r="M8" s="9">
        <f t="shared" si="7"/>
        <v>82.9</v>
      </c>
      <c r="N8" s="9">
        <f t="shared" si="7"/>
        <v>0</v>
      </c>
      <c r="O8" s="9">
        <f t="shared" si="7"/>
        <v>4100</v>
      </c>
      <c r="P8" s="9">
        <f t="shared" si="7"/>
        <v>0</v>
      </c>
      <c r="Q8" s="9">
        <f t="shared" si="7"/>
        <v>4100</v>
      </c>
      <c r="R8" s="9">
        <f t="shared" si="7"/>
        <v>0</v>
      </c>
      <c r="S8" s="9">
        <f t="shared" si="7"/>
        <v>4100</v>
      </c>
      <c r="T8" s="9">
        <f t="shared" si="7"/>
        <v>0</v>
      </c>
      <c r="U8" s="9">
        <f>SUM(U5:U7)</f>
        <v>62016.4</v>
      </c>
      <c r="V8" s="9">
        <f t="shared" si="7"/>
        <v>41863.1</v>
      </c>
      <c r="W8" s="9">
        <f t="shared" si="7"/>
        <v>272.3</v>
      </c>
      <c r="X8" s="9">
        <f t="shared" si="7"/>
        <v>19881</v>
      </c>
    </row>
  </sheetData>
  <mergeCells count="13">
    <mergeCell ref="S3:T3"/>
    <mergeCell ref="V3:X3"/>
    <mergeCell ref="C3:E3"/>
    <mergeCell ref="C2:T2"/>
    <mergeCell ref="A1:N1"/>
    <mergeCell ref="A2:A4"/>
    <mergeCell ref="B2:B4"/>
    <mergeCell ref="V2:X2"/>
    <mergeCell ref="F3:H3"/>
    <mergeCell ref="I3:K3"/>
    <mergeCell ref="L3:N3"/>
    <mergeCell ref="O3:P3"/>
    <mergeCell ref="Q3:R3"/>
  </mergeCells>
  <pageMargins left="0.19685039370078741" right="0.23622047244094491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Всего</vt:lpstr>
      <vt:lpstr>Лист1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2022-01-19T08:04:19Z</dcterms:modified>
</cp:coreProperties>
</file>