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2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</sheets>
  <definedNames>
    <definedName name="_xlnm.Print_Area" localSheetId="0">'1'!$A$1:$Q$33</definedName>
    <definedName name="_xlnm.Print_Area" localSheetId="1">'2'!$A$1:$M$56</definedName>
    <definedName name="_xlnm.Print_Area" localSheetId="2">'3'!$A$1:$N$27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G14" i="3"/>
  <c r="F14"/>
  <c r="F17"/>
  <c r="H11" i="2"/>
  <c r="F49"/>
  <c r="F48"/>
  <c r="F54"/>
  <c r="F9"/>
  <c r="H24"/>
  <c r="H23"/>
  <c r="H22"/>
  <c r="H20"/>
  <c r="H9"/>
  <c r="F12"/>
  <c r="G12"/>
  <c r="M22" i="1"/>
  <c r="J22"/>
  <c r="F19"/>
  <c r="F23"/>
  <c r="H5"/>
  <c r="G5"/>
  <c r="F5"/>
  <c r="U9" i="4"/>
  <c r="T9"/>
  <c r="R9"/>
  <c r="Q9"/>
  <c r="P9"/>
  <c r="N9"/>
  <c r="M9"/>
  <c r="L9"/>
  <c r="J9"/>
  <c r="I9"/>
  <c r="H9"/>
  <c r="F9"/>
  <c r="E9"/>
  <c r="D9"/>
  <c r="B9"/>
  <c r="P33" i="9" l="1"/>
  <c r="L33"/>
  <c r="H33"/>
  <c r="D33"/>
  <c r="Q17"/>
  <c r="P17"/>
  <c r="O17"/>
  <c r="O33" s="1"/>
  <c r="N17"/>
  <c r="M17"/>
  <c r="L17"/>
  <c r="K17"/>
  <c r="K33" s="1"/>
  <c r="J17"/>
  <c r="I17"/>
  <c r="H17"/>
  <c r="G17"/>
  <c r="G33" s="1"/>
  <c r="F17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7" i="3" l="1"/>
  <c r="F25"/>
  <c r="F46" i="2"/>
  <c r="G28"/>
  <c r="F28"/>
  <c r="E28"/>
  <c r="F25"/>
  <c r="G8"/>
  <c r="G11"/>
  <c r="F11"/>
  <c r="F22" i="1" l="1"/>
  <c r="F10" i="6"/>
  <c r="H8" i="2"/>
  <c r="F52"/>
  <c r="L5" i="1"/>
  <c r="N5"/>
  <c r="F20" l="1"/>
  <c r="F33" l="1"/>
  <c r="C56" i="2"/>
  <c r="G52"/>
  <c r="I41"/>
  <c r="J9"/>
  <c r="G50"/>
  <c r="F50"/>
  <c r="G33"/>
  <c r="F33"/>
  <c r="F8" l="1"/>
  <c r="C16"/>
  <c r="E14"/>
  <c r="C14"/>
  <c r="E13"/>
  <c r="C13"/>
  <c r="C11" s="1"/>
  <c r="C9"/>
  <c r="E5" i="1"/>
  <c r="E26"/>
  <c r="C26"/>
  <c r="C20"/>
  <c r="C5"/>
  <c r="C33" s="1"/>
  <c r="E11" i="2" l="1"/>
  <c r="D5"/>
  <c r="E5"/>
  <c r="F5"/>
  <c r="G5"/>
  <c r="H5"/>
  <c r="I5"/>
  <c r="J5"/>
  <c r="K5"/>
  <c r="L5"/>
  <c r="M5"/>
  <c r="C5"/>
  <c r="D46" l="1"/>
  <c r="E46"/>
  <c r="G46"/>
  <c r="H46"/>
  <c r="I46"/>
  <c r="J46"/>
  <c r="K46"/>
  <c r="L46"/>
  <c r="M46"/>
  <c r="C46"/>
  <c r="D11"/>
  <c r="I11"/>
  <c r="J11"/>
  <c r="K11"/>
  <c r="L11"/>
  <c r="M11"/>
  <c r="L10" i="3"/>
  <c r="L14"/>
  <c r="L21"/>
  <c r="L23"/>
  <c r="H41" i="2"/>
  <c r="D33"/>
  <c r="E33"/>
  <c r="C33"/>
  <c r="C23" i="1"/>
  <c r="L27" i="3" l="1"/>
  <c r="D21" l="1"/>
  <c r="E21"/>
  <c r="F21"/>
  <c r="G21"/>
  <c r="H21"/>
  <c r="I21"/>
  <c r="J21"/>
  <c r="K21"/>
  <c r="M21"/>
  <c r="N21"/>
  <c r="C21"/>
  <c r="D14" l="1"/>
  <c r="E14"/>
  <c r="H14"/>
  <c r="I14"/>
  <c r="J14"/>
  <c r="K14"/>
  <c r="M14"/>
  <c r="N14"/>
  <c r="C14"/>
  <c r="D23"/>
  <c r="E23"/>
  <c r="F23"/>
  <c r="G23"/>
  <c r="H23"/>
  <c r="I23"/>
  <c r="J23"/>
  <c r="K23"/>
  <c r="M23"/>
  <c r="N23"/>
  <c r="C23"/>
  <c r="D10"/>
  <c r="E10"/>
  <c r="F10"/>
  <c r="G10"/>
  <c r="H10"/>
  <c r="I10"/>
  <c r="J10"/>
  <c r="K10"/>
  <c r="M10"/>
  <c r="N10"/>
  <c r="C10"/>
  <c r="K5" i="1"/>
  <c r="K27" i="3" l="1"/>
  <c r="G27"/>
  <c r="D27"/>
  <c r="M27"/>
  <c r="H27"/>
  <c r="N27"/>
  <c r="I27"/>
  <c r="J27"/>
  <c r="E27"/>
  <c r="C27"/>
  <c r="D31" i="1"/>
  <c r="E31"/>
  <c r="F31"/>
  <c r="G31"/>
  <c r="H31"/>
  <c r="I31"/>
  <c r="J31"/>
  <c r="K31"/>
  <c r="L31"/>
  <c r="M31"/>
  <c r="N31"/>
  <c r="P31"/>
  <c r="Q31"/>
  <c r="C31"/>
  <c r="C21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6" s="1"/>
  <c r="E25"/>
  <c r="E56" s="1"/>
  <c r="G25"/>
  <c r="G56" s="1"/>
  <c r="H25"/>
  <c r="I25"/>
  <c r="I56" s="1"/>
  <c r="J25"/>
  <c r="J56" s="1"/>
  <c r="K25"/>
  <c r="K56" s="1"/>
  <c r="L25"/>
  <c r="M25"/>
  <c r="M56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L56" l="1"/>
  <c r="H56"/>
  <c r="F56"/>
  <c r="V8" i="4"/>
  <c r="C25" i="2"/>
  <c r="C19"/>
  <c r="D26" i="1"/>
  <c r="F26"/>
  <c r="G26"/>
  <c r="H26"/>
  <c r="I26"/>
  <c r="J26"/>
  <c r="K26"/>
  <c r="L26"/>
  <c r="M26"/>
  <c r="N26"/>
  <c r="O26"/>
  <c r="P26"/>
  <c r="Q26"/>
  <c r="D20"/>
  <c r="D33" s="1"/>
  <c r="E20"/>
  <c r="E33" s="1"/>
  <c r="G20"/>
  <c r="G33" s="1"/>
  <c r="H20"/>
  <c r="H33" s="1"/>
  <c r="I20"/>
  <c r="I33" s="1"/>
  <c r="J20"/>
  <c r="J33" s="1"/>
  <c r="K20"/>
  <c r="K33" s="1"/>
  <c r="L20"/>
  <c r="M20"/>
  <c r="M33" s="1"/>
  <c r="N20"/>
  <c r="N33" s="1"/>
  <c r="O20"/>
  <c r="O33" s="1"/>
  <c r="P20"/>
  <c r="P33" s="1"/>
  <c r="Q20"/>
  <c r="Q33" s="1"/>
  <c r="D5"/>
  <c r="J5"/>
  <c r="M5"/>
  <c r="P5"/>
  <c r="Q5"/>
  <c r="C7" i="8"/>
  <c r="L33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<sst xmlns="http://schemas.openxmlformats.org/spreadsheetml/2006/main" count="413" uniqueCount="207">
  <si>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</si>
  <si>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</si>
  <si>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</si>
  <si>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</si>
  <si>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</si>
  <si>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</si>
  <si>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</si>
  <si>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</si>
  <si>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</si>
  <si>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</si>
  <si>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</si>
  <si>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</si>
  <si>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</si>
  <si>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</si>
  <si>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</si>
  <si>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</si>
  <si>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</si>
  <si>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</si>
  <si>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</si>
  <si>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</si>
  <si>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</si>
  <si>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</si>
  <si>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</si>
  <si>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</si>
  <si>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</si>
  <si>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</si>
  <si>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</si>
  <si>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</si>
  <si>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</si>
  <si>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</si>
  <si>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</si>
  <si>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</si>
  <si>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</si>
  <si>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</si>
  <si>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</si>
  <si>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</si>
  <si>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</si>
  <si>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</si>
  <si>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</si>
  <si>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</si>
  <si>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</si>
  <si>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</si>
  <si>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</si>
  <si>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</si>
  <si>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</si>
  <si>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</si>
  <si>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</si>
  <si>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</si>
  <si>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</si>
  <si>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</si>
  <si>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</si>
  <si>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</si>
  <si>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</si>
  <si>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</si>
  <si>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</si>
  <si>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</si>
  <si>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</si>
  <si>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</si>
  <si>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</si>
  <si>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</si>
  <si>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</si>
  <si>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</si>
  <si>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</si>
  <si>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</si>
  <si>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</si>
  <si>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</si>
  <si>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</si>
  <si>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</si>
  <si>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</si>
  <si>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</si>
  <si>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</si>
  <si>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</si>
  <si>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</si>
  <si>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</si>
  <si>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</si>
  <si>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</si>
  <si>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</si>
  <si>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</si>
  <si>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</si>
  <si>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</si>
  <si>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</si>
  <si>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</si>
  <si>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</si>
  <si>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</si>
  <si>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</si>
  <si>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</si>
  <si>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</si>
  <si>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</si>
  <si>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</si>
  <si>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</si>
  <si>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</si>
  <si>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</si>
  <si>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</si>
  <si>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</si>
  <si>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</si>
  <si>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</si>
  <si>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</si>
  <si>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</si>
  <si>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</si>
  <si>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</si>
  <si>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</si>
  <si>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</si>
  <si>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</si>
  <si>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</si>
  <si>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</si>
  <si>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</si>
  <si>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</si>
  <si>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</si>
  <si>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</si>
  <si>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</si>
  <si>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</si>
  <si>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</si>
  <si>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</si>
  <si>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</si>
  <si>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</si>
  <si>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</si>
  <si>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</si>
  <si>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</si>
  <si>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</si>
  <si>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</si>
  <si>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</si>
  <si>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</si>
  <si>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</si>
  <si>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</si>
  <si>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</si>
  <si>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</si>
  <si>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</si>
  <si>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</si>
  <si>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</si>
  <si>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</si>
  <si>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</si>
  <si>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</si>
  <si>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</si>
  <si>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</si>
  <si>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</si>
  <si>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</si>
  <si>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</si>
  <si>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</si>
  <si>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</si>
  <si>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</si>
  <si>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</si>
  <si>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</si>
  <si>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</si>
  <si>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</si>
  <si>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</si>
  <si>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</si>
  <si>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</si>
  <si>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</si>
  <si>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</si>
  <si>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</si>
  <si>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</si>
  <si>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</si>
  <si>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</si>
  <si>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</si>
  <si>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</si>
  <si>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</si>
  <si>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</si>
  <si>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</si>
  <si>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</si>
  <si>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</si>
  <si>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</si>
  <si>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</si>
  <si>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</si>
  <si>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</si>
  <si>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</si>
  <si>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</si>
  <si>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</si>
  <si>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</si>
  <si>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</si>
  <si>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</si>
  <si>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</si>
  <si>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</si>
  <si>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</si>
  <si>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</si>
  <si>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</si>
  <si>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</si>
  <si>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</si>
  <si>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</si>
  <si>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</si>
  <si>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</si>
  <si>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</si>
  <si>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</si>
  <si>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</si>
  <si>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</si>
  <si>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</si>
  <si>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</si>
  <si>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</si>
  <si>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</si>
  <si>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</si>
  <si>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</si>
  <si>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</si>
  <si>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</si>
  <si>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</si>
  <si>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</si>
  <si>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</si>
  <si>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</si>
  <si>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</si>
  <si>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</si>
  <si>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</si>
  <si>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</si>
  <si>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</si>
  <si>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</si>
  <si>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</si>
  <si>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</si>
  <si>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S0670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</si>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</sst>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opLeftCell="A25" zoomScale="90" zoomScaleNormal="90" workbookViewId="0">
      <selection activeCell="L33" sqref="L33:N33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91" t="s">
        <v>65</v>
      </c>
      <c r="B1" s="91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8" ht="15.75" customHeight="1">
      <c r="A2" s="96" t="s">
        <v>15</v>
      </c>
      <c r="B2" s="97" t="s">
        <v>14</v>
      </c>
      <c r="C2" s="89" t="s">
        <v>0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1:18" ht="15.75">
      <c r="A3" s="96"/>
      <c r="B3" s="97"/>
      <c r="C3" s="96" t="s">
        <v>52</v>
      </c>
      <c r="D3" s="96"/>
      <c r="E3" s="96"/>
      <c r="F3" s="96" t="s">
        <v>74</v>
      </c>
      <c r="G3" s="96"/>
      <c r="H3" s="96"/>
      <c r="I3" s="96" t="s">
        <v>75</v>
      </c>
      <c r="J3" s="96"/>
      <c r="K3" s="96"/>
      <c r="L3" s="96" t="s">
        <v>86</v>
      </c>
      <c r="M3" s="96"/>
      <c r="N3" s="96"/>
      <c r="O3" s="96" t="s">
        <v>81</v>
      </c>
      <c r="P3" s="96"/>
      <c r="Q3" s="96"/>
    </row>
    <row r="4" spans="1:18" ht="15.75">
      <c r="A4" s="96"/>
      <c r="B4" s="97"/>
      <c r="C4" s="72" t="s">
        <v>12</v>
      </c>
      <c r="D4" s="72" t="s">
        <v>16</v>
      </c>
      <c r="E4" s="72" t="s">
        <v>13</v>
      </c>
      <c r="F4" s="83" t="s">
        <v>12</v>
      </c>
      <c r="G4" s="83" t="s">
        <v>16</v>
      </c>
      <c r="H4" s="83" t="s">
        <v>13</v>
      </c>
      <c r="I4" s="75" t="s">
        <v>12</v>
      </c>
      <c r="J4" s="72" t="s">
        <v>16</v>
      </c>
      <c r="K4" s="72" t="s">
        <v>13</v>
      </c>
      <c r="L4" s="72" t="s">
        <v>12</v>
      </c>
      <c r="M4" s="72" t="s">
        <v>16</v>
      </c>
      <c r="N4" s="72" t="s">
        <v>13</v>
      </c>
      <c r="O4" s="72" t="s">
        <v>12</v>
      </c>
      <c r="P4" s="72" t="s">
        <v>16</v>
      </c>
      <c r="Q4" s="72" t="s">
        <v>13</v>
      </c>
    </row>
    <row r="5" spans="1:18" ht="113.25" customHeight="1">
      <c r="A5" s="69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1300+F14+F15+F16+F17+F19</f>
        <v>1508.0664900000002</v>
      </c>
      <c r="G5" s="2">
        <f>SUM(G6:G7)</f>
        <v>0</v>
      </c>
      <c r="H5" s="2">
        <f>SUM(H6:H19)</f>
        <v>3881.11112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0"/>
      <c r="B6" s="16" t="s">
        <v>87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0"/>
      <c r="B7" s="16" t="s">
        <v>88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0"/>
      <c r="B8" s="16" t="s">
        <v>93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0"/>
      <c r="B9" s="16" t="s">
        <v>124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0"/>
      <c r="B10" s="16" t="s">
        <v>125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0"/>
      <c r="B11" s="16" t="s">
        <v>126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0"/>
      <c r="B12" s="16" t="s">
        <v>157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0"/>
      <c r="B13" s="16" t="s">
        <v>159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0"/>
      <c r="B14" s="16" t="s">
        <v>181</v>
      </c>
      <c r="C14" s="3"/>
      <c r="D14" s="3"/>
      <c r="E14" s="38"/>
      <c r="F14" s="38">
        <v>48.069000000000003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0"/>
      <c r="B15" s="16" t="s">
        <v>178</v>
      </c>
      <c r="C15" s="3"/>
      <c r="D15" s="3"/>
      <c r="E15" s="38"/>
      <c r="F15" s="38">
        <v>38.613</v>
      </c>
      <c r="G15" s="38"/>
      <c r="H15" s="38">
        <v>722.97400000000005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0"/>
      <c r="B16" s="16" t="s">
        <v>179</v>
      </c>
      <c r="C16" s="3"/>
      <c r="D16" s="3"/>
      <c r="E16" s="38"/>
      <c r="F16" s="38">
        <v>30.396999999999998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0"/>
      <c r="B17" s="16" t="s">
        <v>180</v>
      </c>
      <c r="C17" s="3"/>
      <c r="D17" s="3"/>
      <c r="E17" s="38"/>
      <c r="F17" s="38">
        <v>46.274000000000001</v>
      </c>
      <c r="G17" s="38"/>
      <c r="H17" s="38">
        <v>866.43044999999995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0"/>
      <c r="B18" s="16" t="s">
        <v>182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99" customHeight="1">
      <c r="A19" s="82"/>
      <c r="B19" s="16" t="s">
        <v>203</v>
      </c>
      <c r="C19" s="3"/>
      <c r="D19" s="3"/>
      <c r="E19" s="38"/>
      <c r="F19" s="38">
        <f>44.47549+0.238</f>
        <v>44.71349</v>
      </c>
      <c r="G19" s="38"/>
      <c r="H19" s="38">
        <v>832.73933999999997</v>
      </c>
      <c r="I19" s="38"/>
      <c r="J19" s="38"/>
      <c r="K19" s="38"/>
      <c r="L19" s="38"/>
      <c r="M19" s="38"/>
      <c r="N19" s="38"/>
      <c r="O19" s="3"/>
      <c r="P19" s="3"/>
      <c r="Q19" s="3"/>
    </row>
    <row r="20" spans="1:18" ht="111" customHeight="1">
      <c r="A20" s="93" t="s">
        <v>3</v>
      </c>
      <c r="B20" s="15" t="s">
        <v>4</v>
      </c>
      <c r="C20" s="2">
        <f>SUM(C21:C24)</f>
        <v>3091.0650000000001</v>
      </c>
      <c r="D20" s="2">
        <f t="shared" ref="D20:Q20" si="0">SUM(D21:D24)</f>
        <v>816</v>
      </c>
      <c r="E20" s="2">
        <f t="shared" si="0"/>
        <v>0</v>
      </c>
      <c r="F20" s="2">
        <f>SUM(F21:F24)</f>
        <v>5267.8180000000002</v>
      </c>
      <c r="G20" s="2">
        <f t="shared" si="0"/>
        <v>1638.127</v>
      </c>
      <c r="H20" s="2">
        <f t="shared" si="0"/>
        <v>0</v>
      </c>
      <c r="I20" s="2">
        <f t="shared" si="0"/>
        <v>2711.58</v>
      </c>
      <c r="J20" s="2">
        <f t="shared" si="0"/>
        <v>1681.06</v>
      </c>
      <c r="K20" s="2">
        <f t="shared" si="0"/>
        <v>0</v>
      </c>
      <c r="L20" s="2">
        <f t="shared" si="0"/>
        <v>2711.58</v>
      </c>
      <c r="M20" s="2">
        <f t="shared" si="0"/>
        <v>1725.4690000000001</v>
      </c>
      <c r="N20" s="2">
        <f t="shared" si="0"/>
        <v>0</v>
      </c>
      <c r="O20" s="2">
        <f t="shared" si="0"/>
        <v>3000</v>
      </c>
      <c r="P20" s="2">
        <f t="shared" si="0"/>
        <v>0</v>
      </c>
      <c r="Q20" s="2">
        <f t="shared" si="0"/>
        <v>0</v>
      </c>
      <c r="R20" s="37" t="s">
        <v>20</v>
      </c>
    </row>
    <row r="21" spans="1:18" ht="49.5" customHeight="1">
      <c r="A21" s="94"/>
      <c r="B21" s="17" t="s">
        <v>89</v>
      </c>
      <c r="C21" s="3">
        <f>1577.9+9.77</f>
        <v>1587.67</v>
      </c>
      <c r="D21" s="3">
        <v>440</v>
      </c>
      <c r="E21" s="3"/>
      <c r="F21" s="3">
        <v>1939.8810000000001</v>
      </c>
      <c r="G21" s="3">
        <v>459.25400000000002</v>
      </c>
      <c r="H21" s="3"/>
      <c r="I21" s="3">
        <v>1500</v>
      </c>
      <c r="J21" s="3">
        <v>479.005</v>
      </c>
      <c r="K21" s="3"/>
      <c r="L21" s="3">
        <v>1500</v>
      </c>
      <c r="M21" s="3">
        <v>497.22</v>
      </c>
      <c r="N21" s="3"/>
      <c r="O21" s="3">
        <v>1500</v>
      </c>
      <c r="P21" s="3"/>
      <c r="Q21" s="3"/>
    </row>
    <row r="22" spans="1:18" ht="50.25" customHeight="1">
      <c r="A22" s="94"/>
      <c r="B22" s="17" t="s">
        <v>90</v>
      </c>
      <c r="C22" s="3">
        <v>1000</v>
      </c>
      <c r="D22" s="3">
        <v>376</v>
      </c>
      <c r="E22" s="3"/>
      <c r="F22" s="3">
        <f>1000+664.277</f>
        <v>1664.277</v>
      </c>
      <c r="G22" s="3">
        <v>1178.873</v>
      </c>
      <c r="H22" s="3"/>
      <c r="I22" s="3">
        <v>1000</v>
      </c>
      <c r="J22" s="3">
        <f>924.918+277.137</f>
        <v>1202.0550000000001</v>
      </c>
      <c r="K22" s="3"/>
      <c r="L22" s="3">
        <v>1000</v>
      </c>
      <c r="M22" s="3">
        <f>939.063+289.186</f>
        <v>1228.249</v>
      </c>
      <c r="N22" s="3"/>
      <c r="O22" s="3">
        <v>1000</v>
      </c>
      <c r="P22" s="3"/>
      <c r="Q22" s="3"/>
    </row>
    <row r="23" spans="1:18" ht="48" customHeight="1">
      <c r="A23" s="94"/>
      <c r="B23" s="17" t="s">
        <v>91</v>
      </c>
      <c r="C23" s="3">
        <f>400+103.395</f>
        <v>503.39499999999998</v>
      </c>
      <c r="D23" s="3"/>
      <c r="E23" s="3"/>
      <c r="F23" s="3">
        <f>554.4+9.16+700.1</f>
        <v>1263.6599999999999</v>
      </c>
      <c r="G23" s="3"/>
      <c r="H23" s="3"/>
      <c r="I23" s="3">
        <v>211.58</v>
      </c>
      <c r="J23" s="3"/>
      <c r="K23" s="3"/>
      <c r="L23" s="3">
        <v>211.58</v>
      </c>
      <c r="M23" s="3"/>
      <c r="N23" s="3"/>
      <c r="O23" s="3">
        <v>500</v>
      </c>
      <c r="P23" s="3"/>
      <c r="Q23" s="3"/>
    </row>
    <row r="24" spans="1:18" ht="36.75" customHeight="1">
      <c r="A24" s="95"/>
      <c r="B24" s="17" t="s">
        <v>92</v>
      </c>
      <c r="C24" s="3"/>
      <c r="D24" s="3"/>
      <c r="E24" s="3"/>
      <c r="F24" s="3">
        <v>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127.5" customHeight="1">
      <c r="A25" s="73" t="s">
        <v>5</v>
      </c>
      <c r="B25" s="15" t="s">
        <v>6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/>
      <c r="J25" s="2">
        <v>0</v>
      </c>
      <c r="K25" s="2">
        <v>0</v>
      </c>
      <c r="L25" s="2"/>
      <c r="M25" s="2">
        <v>0</v>
      </c>
      <c r="N25" s="2">
        <v>0</v>
      </c>
      <c r="O25" s="2"/>
      <c r="P25" s="2"/>
      <c r="Q25" s="2">
        <v>0</v>
      </c>
      <c r="R25" s="37" t="s">
        <v>18</v>
      </c>
    </row>
    <row r="26" spans="1:18" ht="160.5" customHeight="1">
      <c r="A26" s="93" t="s">
        <v>7</v>
      </c>
      <c r="B26" s="15" t="s">
        <v>79</v>
      </c>
      <c r="C26" s="39">
        <f>SUM(C27:C30)</f>
        <v>194.65039999999999</v>
      </c>
      <c r="D26" s="2">
        <f t="shared" ref="D26:Q26" si="1">SUM(D30:D30)</f>
        <v>0</v>
      </c>
      <c r="E26" s="39">
        <f>SUM(E27:E30)</f>
        <v>2084.6054300000001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1"/>
        <v>0</v>
      </c>
      <c r="J26" s="2">
        <f t="shared" si="1"/>
        <v>0</v>
      </c>
      <c r="K26" s="2">
        <f t="shared" si="1"/>
        <v>0</v>
      </c>
      <c r="L26" s="2">
        <f t="shared" si="1"/>
        <v>0</v>
      </c>
      <c r="M26" s="2">
        <f t="shared" si="1"/>
        <v>0</v>
      </c>
      <c r="N26" s="2">
        <f t="shared" si="1"/>
        <v>0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37" t="s">
        <v>19</v>
      </c>
    </row>
    <row r="27" spans="1:18" ht="52.5" customHeight="1">
      <c r="A27" s="94"/>
      <c r="B27" s="16" t="s">
        <v>127</v>
      </c>
      <c r="C27" s="65">
        <v>45.786000000000001</v>
      </c>
      <c r="D27" s="3"/>
      <c r="E27" s="65">
        <v>490.35140000000001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94"/>
      <c r="B28" s="16" t="s">
        <v>128</v>
      </c>
      <c r="C28" s="65">
        <v>37.43085</v>
      </c>
      <c r="D28" s="3"/>
      <c r="E28" s="65">
        <v>400.86338000000001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50.25" customHeight="1">
      <c r="A29" s="94"/>
      <c r="B29" s="16" t="s">
        <v>129</v>
      </c>
      <c r="C29" s="65">
        <v>66.335949999999997</v>
      </c>
      <c r="D29" s="3"/>
      <c r="E29" s="65">
        <v>710.42075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 ht="33" customHeight="1">
      <c r="A30" s="95"/>
      <c r="B30" s="16" t="s">
        <v>130</v>
      </c>
      <c r="C30" s="65">
        <v>45.0976</v>
      </c>
      <c r="D30" s="3"/>
      <c r="E30" s="65">
        <v>482.9699</v>
      </c>
      <c r="F30" s="38"/>
      <c r="G30" s="3"/>
      <c r="H30" s="38"/>
      <c r="I30" s="3"/>
      <c r="J30" s="3"/>
      <c r="K30" s="3"/>
      <c r="L30" s="3"/>
      <c r="M30" s="3"/>
      <c r="N30" s="3"/>
      <c r="O30" s="3"/>
      <c r="P30" s="3"/>
      <c r="Q30" s="3"/>
    </row>
    <row r="31" spans="1:18" s="50" customFormat="1" ht="35.25" customHeight="1">
      <c r="A31" s="70" t="s">
        <v>25</v>
      </c>
      <c r="B31" s="15" t="s">
        <v>145</v>
      </c>
      <c r="C31" s="2">
        <f>C32</f>
        <v>600</v>
      </c>
      <c r="D31" s="39">
        <f t="shared" ref="D31:Q31" si="2">D32</f>
        <v>0</v>
      </c>
      <c r="E31" s="39">
        <f t="shared" si="2"/>
        <v>0</v>
      </c>
      <c r="F31" s="39">
        <f t="shared" si="2"/>
        <v>600</v>
      </c>
      <c r="G31" s="39">
        <f t="shared" si="2"/>
        <v>0</v>
      </c>
      <c r="H31" s="39">
        <f t="shared" si="2"/>
        <v>0</v>
      </c>
      <c r="I31" s="39">
        <f t="shared" si="2"/>
        <v>100</v>
      </c>
      <c r="J31" s="39">
        <f t="shared" si="2"/>
        <v>0</v>
      </c>
      <c r="K31" s="39">
        <f t="shared" si="2"/>
        <v>0</v>
      </c>
      <c r="L31" s="39">
        <f t="shared" si="2"/>
        <v>100</v>
      </c>
      <c r="M31" s="39">
        <f t="shared" si="2"/>
        <v>0</v>
      </c>
      <c r="N31" s="39">
        <f t="shared" si="2"/>
        <v>0</v>
      </c>
      <c r="O31" s="39">
        <v>100</v>
      </c>
      <c r="P31" s="39">
        <f t="shared" si="2"/>
        <v>0</v>
      </c>
      <c r="Q31" s="39">
        <f t="shared" si="2"/>
        <v>0</v>
      </c>
      <c r="R31" s="37" t="s">
        <v>158</v>
      </c>
    </row>
    <row r="32" spans="1:18" s="50" customFormat="1" ht="51" customHeight="1">
      <c r="A32" s="70"/>
      <c r="B32" s="16" t="s">
        <v>146</v>
      </c>
      <c r="C32" s="3">
        <v>600</v>
      </c>
      <c r="D32" s="3"/>
      <c r="E32" s="38"/>
      <c r="F32" s="38">
        <v>600</v>
      </c>
      <c r="G32" s="3"/>
      <c r="H32" s="38"/>
      <c r="I32" s="3">
        <v>100</v>
      </c>
      <c r="J32" s="3"/>
      <c r="K32" s="3"/>
      <c r="L32" s="3">
        <v>100</v>
      </c>
      <c r="M32" s="3"/>
      <c r="N32" s="3"/>
      <c r="O32" s="3"/>
      <c r="P32" s="3"/>
      <c r="Q32" s="3"/>
      <c r="R32" s="37"/>
    </row>
    <row r="33" spans="1:17" ht="15.75">
      <c r="A33" s="73"/>
      <c r="B33" s="15" t="s">
        <v>8</v>
      </c>
      <c r="C33" s="2">
        <f>C5+C20+C25+C26+C31</f>
        <v>6100.1516100000008</v>
      </c>
      <c r="D33" s="2">
        <f t="shared" ref="D33:E33" si="3">D5+D20+D25+D26+D31</f>
        <v>816</v>
      </c>
      <c r="E33" s="2">
        <f t="shared" si="3"/>
        <v>7659.4614600000004</v>
      </c>
      <c r="F33" s="81">
        <f>F5+F20+F25+F26+F31</f>
        <v>7375.8844900000004</v>
      </c>
      <c r="G33" s="2">
        <f>G5+G20+G25+G26+G31</f>
        <v>1638.127</v>
      </c>
      <c r="H33" s="2">
        <f>H5+H20+H25+H26+H31</f>
        <v>3881.11112</v>
      </c>
      <c r="I33" s="2">
        <f>I5+I20+I25+I26+I31</f>
        <v>4311.58</v>
      </c>
      <c r="J33" s="2">
        <f t="shared" ref="J33:Q33" si="4">J5+J20+J25+J26+J31</f>
        <v>1681.06</v>
      </c>
      <c r="K33" s="2">
        <f t="shared" si="4"/>
        <v>0</v>
      </c>
      <c r="L33" s="2">
        <f t="shared" si="4"/>
        <v>4311.58</v>
      </c>
      <c r="M33" s="2">
        <f t="shared" si="4"/>
        <v>1725.4690000000001</v>
      </c>
      <c r="N33" s="2">
        <f t="shared" si="4"/>
        <v>1423.8369</v>
      </c>
      <c r="O33" s="2">
        <f t="shared" si="4"/>
        <v>4600</v>
      </c>
      <c r="P33" s="2">
        <f t="shared" si="4"/>
        <v>0</v>
      </c>
      <c r="Q33" s="2">
        <f t="shared" si="4"/>
        <v>0</v>
      </c>
    </row>
  </sheetData>
  <mergeCells count="11">
    <mergeCell ref="C2:Q2"/>
    <mergeCell ref="A1:Q1"/>
    <mergeCell ref="A26:A30"/>
    <mergeCell ref="I3:K3"/>
    <mergeCell ref="F3:H3"/>
    <mergeCell ref="C3:E3"/>
    <mergeCell ref="B2:B4"/>
    <mergeCell ref="A2:A4"/>
    <mergeCell ref="A20:A24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6"/>
  <sheetViews>
    <sheetView zoomScale="90" zoomScaleNormal="90" workbookViewId="0">
      <pane ySplit="2340" activePane="bottomLeft"/>
      <selection activeCell="F4" sqref="F1:G1048576"/>
      <selection pane="bottomLeft" activeCell="J61" sqref="J61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6"/>
    <col min="18" max="16384" width="9.140625" style="4"/>
  </cols>
  <sheetData>
    <row r="1" spans="1:17" ht="60" customHeight="1">
      <c r="A1" s="91" t="s">
        <v>64</v>
      </c>
      <c r="B1" s="91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7" ht="15.75" customHeight="1">
      <c r="A2" s="96" t="s">
        <v>15</v>
      </c>
      <c r="B2" s="97" t="s">
        <v>14</v>
      </c>
      <c r="C2" s="96" t="s">
        <v>0</v>
      </c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7">
      <c r="A3" s="96"/>
      <c r="B3" s="97"/>
      <c r="C3" s="98" t="s">
        <v>52</v>
      </c>
      <c r="D3" s="98"/>
      <c r="E3" s="98"/>
      <c r="F3" s="98" t="s">
        <v>74</v>
      </c>
      <c r="G3" s="98"/>
      <c r="H3" s="98" t="s">
        <v>75</v>
      </c>
      <c r="I3" s="98"/>
      <c r="J3" s="98" t="s">
        <v>80</v>
      </c>
      <c r="K3" s="98"/>
      <c r="L3" s="98" t="s">
        <v>81</v>
      </c>
      <c r="M3" s="98"/>
    </row>
    <row r="4" spans="1:17">
      <c r="A4" s="96"/>
      <c r="B4" s="97"/>
      <c r="C4" s="72" t="s">
        <v>12</v>
      </c>
      <c r="D4" s="72" t="s">
        <v>16</v>
      </c>
      <c r="E4" s="72" t="s">
        <v>13</v>
      </c>
      <c r="F4" s="83" t="s">
        <v>12</v>
      </c>
      <c r="G4" s="83" t="s">
        <v>13</v>
      </c>
      <c r="H4" s="72" t="s">
        <v>12</v>
      </c>
      <c r="I4" s="72" t="s">
        <v>13</v>
      </c>
      <c r="J4" s="72" t="s">
        <v>12</v>
      </c>
      <c r="K4" s="72" t="s">
        <v>13</v>
      </c>
      <c r="L4" s="72" t="s">
        <v>12</v>
      </c>
      <c r="M4" s="72" t="s">
        <v>13</v>
      </c>
    </row>
    <row r="5" spans="1:17" ht="110.25" customHeight="1">
      <c r="A5" s="73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1481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6">
        <v>31</v>
      </c>
    </row>
    <row r="6" spans="1:17" ht="36" customHeight="1">
      <c r="A6" s="40"/>
      <c r="B6" s="16" t="s">
        <v>105</v>
      </c>
      <c r="C6" s="3">
        <v>1159.8630000000001</v>
      </c>
      <c r="D6" s="3"/>
      <c r="E6" s="3"/>
      <c r="F6" s="3">
        <v>1481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154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93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2711.337</v>
      </c>
      <c r="G8" s="39">
        <f>G9+G10</f>
        <v>400.36329999999998</v>
      </c>
      <c r="H8" s="2">
        <f t="shared" si="1"/>
        <v>2087.913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6">
        <v>31.32</v>
      </c>
    </row>
    <row r="9" spans="1:17" ht="48.75" customHeight="1">
      <c r="A9" s="95"/>
      <c r="B9" s="16" t="s">
        <v>106</v>
      </c>
      <c r="C9" s="3">
        <f>760.555+1640.4</f>
        <v>2400.9549999999999</v>
      </c>
      <c r="D9" s="3"/>
      <c r="E9" s="3"/>
      <c r="F9" s="3">
        <f>353+2325</f>
        <v>2678</v>
      </c>
      <c r="G9" s="3"/>
      <c r="H9" s="3">
        <f>2394.093-306.18</f>
        <v>2087.913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3"/>
      <c r="B10" s="27" t="s">
        <v>162</v>
      </c>
      <c r="C10" s="38"/>
      <c r="D10" s="38"/>
      <c r="E10" s="38"/>
      <c r="F10" s="38">
        <v>33.337000000000003</v>
      </c>
      <c r="G10" s="38">
        <v>400.36329999999998</v>
      </c>
      <c r="H10" s="3"/>
      <c r="I10" s="3"/>
      <c r="J10" s="3"/>
      <c r="K10" s="3"/>
      <c r="L10" s="51"/>
      <c r="M10" s="3"/>
    </row>
    <row r="11" spans="1:17" ht="128.25" customHeight="1">
      <c r="A11" s="93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299.64799999999997</v>
      </c>
      <c r="G11" s="2">
        <f>SUM(G12:G18)</f>
        <v>22544</v>
      </c>
      <c r="H11" s="2">
        <f>SUM(H12:H18)</f>
        <v>5150.18</v>
      </c>
      <c r="I11" s="2">
        <f t="shared" si="2"/>
        <v>25361.94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6">
        <v>14</v>
      </c>
    </row>
    <row r="12" spans="1:17" ht="49.5" customHeight="1">
      <c r="A12" s="95"/>
      <c r="B12" s="16" t="s">
        <v>131</v>
      </c>
      <c r="C12" s="3">
        <v>258.18</v>
      </c>
      <c r="D12" s="3"/>
      <c r="E12" s="3">
        <v>6361.94</v>
      </c>
      <c r="F12" s="3">
        <f>326.89-256.18</f>
        <v>70.70999999999998</v>
      </c>
      <c r="G12" s="3">
        <f>32361.94-25361.94</f>
        <v>7000</v>
      </c>
      <c r="H12" s="3">
        <v>256.18</v>
      </c>
      <c r="I12" s="3">
        <v>25361.94</v>
      </c>
      <c r="J12" s="3"/>
      <c r="K12" s="3"/>
      <c r="L12" s="3"/>
      <c r="M12" s="3"/>
      <c r="O12" s="22"/>
      <c r="P12" s="23"/>
    </row>
    <row r="13" spans="1:17" ht="36.75" customHeight="1">
      <c r="A13" s="70"/>
      <c r="B13" s="16" t="s">
        <v>107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0"/>
      <c r="B14" s="16" t="s">
        <v>132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0"/>
      <c r="B15" s="16" t="s">
        <v>150</v>
      </c>
      <c r="C15" s="3">
        <v>496.01195999999999</v>
      </c>
      <c r="D15" s="3"/>
      <c r="E15" s="3"/>
      <c r="F15" s="3">
        <v>58.7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0"/>
      <c r="B16" s="16" t="s">
        <v>149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4"/>
      <c r="B17" s="16" t="s">
        <v>187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4"/>
      <c r="B18" s="16" t="s">
        <v>186</v>
      </c>
      <c r="C18" s="3"/>
      <c r="D18" s="3"/>
      <c r="E18" s="3"/>
      <c r="F18" s="3">
        <v>56</v>
      </c>
      <c r="G18" s="3">
        <v>5544</v>
      </c>
      <c r="H18" s="3">
        <v>4894</v>
      </c>
      <c r="I18" s="3"/>
      <c r="J18" s="3"/>
      <c r="K18" s="44"/>
      <c r="L18" s="3"/>
      <c r="M18" s="3"/>
      <c r="O18" s="22"/>
      <c r="P18" s="23"/>
    </row>
    <row r="19" spans="1:16" ht="113.25" customHeight="1">
      <c r="A19" s="93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5860.55</v>
      </c>
      <c r="G19" s="2">
        <f t="shared" si="3"/>
        <v>0</v>
      </c>
      <c r="H19" s="2">
        <f t="shared" si="3"/>
        <v>2166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94"/>
      <c r="B20" s="16" t="s">
        <v>108</v>
      </c>
      <c r="C20" s="3">
        <v>5823.18408</v>
      </c>
      <c r="D20" s="3"/>
      <c r="E20" s="3"/>
      <c r="F20" s="3">
        <v>5860.55</v>
      </c>
      <c r="G20" s="3"/>
      <c r="H20" s="3">
        <f>5010-2844</f>
        <v>2166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73" t="s">
        <v>25</v>
      </c>
      <c r="B21" s="15" t="s">
        <v>28</v>
      </c>
      <c r="C21" s="2">
        <v>99.225700000000003</v>
      </c>
      <c r="D21" s="2"/>
      <c r="E21" s="2"/>
      <c r="F21" s="2">
        <v>85.2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73" t="s">
        <v>27</v>
      </c>
      <c r="B22" s="15" t="s">
        <v>36</v>
      </c>
      <c r="C22" s="2">
        <v>1818.92391</v>
      </c>
      <c r="D22" s="2"/>
      <c r="E22" s="2"/>
      <c r="F22" s="2">
        <v>1200</v>
      </c>
      <c r="G22" s="2"/>
      <c r="H22" s="2">
        <f>800-400</f>
        <v>400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73" t="s">
        <v>29</v>
      </c>
      <c r="B23" s="15" t="s">
        <v>30</v>
      </c>
      <c r="C23" s="2">
        <v>904.39993000000004</v>
      </c>
      <c r="D23" s="2"/>
      <c r="E23" s="2"/>
      <c r="F23" s="2">
        <v>740</v>
      </c>
      <c r="G23" s="2"/>
      <c r="H23" s="2">
        <f>800-400</f>
        <v>400</v>
      </c>
      <c r="I23" s="2"/>
      <c r="J23" s="2">
        <v>900</v>
      </c>
      <c r="K23" s="2"/>
      <c r="L23" s="54">
        <v>900</v>
      </c>
      <c r="M23" s="2"/>
      <c r="N23" s="13" t="s">
        <v>34</v>
      </c>
      <c r="O23" s="14">
        <v>604</v>
      </c>
    </row>
    <row r="24" spans="1:16" ht="96" customHeight="1">
      <c r="A24" s="69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3496.11</v>
      </c>
      <c r="G24" s="2">
        <v>0</v>
      </c>
      <c r="H24" s="2">
        <f>1622.27463-1200</f>
        <v>422.27462999999989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93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118</v>
      </c>
      <c r="G25" s="2">
        <f t="shared" si="4"/>
        <v>2236.5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66</v>
      </c>
    </row>
    <row r="26" spans="1:16" ht="33" customHeight="1">
      <c r="A26" s="95"/>
      <c r="B26" s="27" t="s">
        <v>109</v>
      </c>
      <c r="C26" s="3">
        <v>229.06325000000001</v>
      </c>
      <c r="D26" s="2"/>
      <c r="E26" s="3">
        <v>323.92782</v>
      </c>
      <c r="F26" s="3">
        <v>113.2</v>
      </c>
      <c r="G26" s="3">
        <v>2146.3589999999999</v>
      </c>
      <c r="H26" s="3"/>
      <c r="I26" s="3"/>
      <c r="J26" s="3"/>
      <c r="K26" s="3"/>
      <c r="L26" s="3"/>
      <c r="M26" s="3"/>
    </row>
    <row r="27" spans="1:16" ht="52.5" customHeight="1">
      <c r="A27" s="71"/>
      <c r="B27" s="27" t="s">
        <v>110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1" t="s">
        <v>35</v>
      </c>
      <c r="B28" s="26" t="s">
        <v>78</v>
      </c>
      <c r="C28" s="54">
        <f>C31+C30+C29</f>
        <v>56.25</v>
      </c>
      <c r="D28" s="2">
        <f t="shared" ref="D28:M28" si="5">D31+D30+D29</f>
        <v>0</v>
      </c>
      <c r="E28" s="54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160</v>
      </c>
    </row>
    <row r="29" spans="1:16" ht="53.25" customHeight="1">
      <c r="A29" s="71"/>
      <c r="B29" s="27" t="s">
        <v>111</v>
      </c>
      <c r="C29" s="51">
        <v>25.48</v>
      </c>
      <c r="D29" s="3"/>
      <c r="E29" s="51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1"/>
      <c r="B30" s="27" t="s">
        <v>112</v>
      </c>
      <c r="C30" s="51">
        <v>11.29</v>
      </c>
      <c r="D30" s="3"/>
      <c r="E30" s="51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3"/>
      <c r="B31" s="27" t="s">
        <v>113</v>
      </c>
      <c r="C31" s="51">
        <v>19.48</v>
      </c>
      <c r="D31" s="3"/>
      <c r="E31" s="51">
        <v>369.96</v>
      </c>
      <c r="F31" s="3"/>
      <c r="G31" s="3"/>
      <c r="H31" s="3"/>
      <c r="I31" s="3"/>
      <c r="J31" s="3"/>
      <c r="K31" s="3"/>
      <c r="L31" s="51"/>
      <c r="M31" s="3"/>
    </row>
    <row r="32" spans="1:16" ht="97.5" customHeight="1">
      <c r="A32" s="53"/>
      <c r="B32" s="27" t="s">
        <v>188</v>
      </c>
      <c r="C32" s="51"/>
      <c r="D32" s="3"/>
      <c r="E32" s="51"/>
      <c r="F32" s="3">
        <v>9.1561800000000009</v>
      </c>
      <c r="G32" s="3">
        <v>169.48836</v>
      </c>
      <c r="H32" s="3"/>
      <c r="I32" s="3"/>
      <c r="J32" s="3"/>
      <c r="K32" s="3"/>
      <c r="L32" s="51"/>
      <c r="M32" s="3"/>
    </row>
    <row r="33" spans="1:17" ht="128.25" customHeight="1">
      <c r="A33" s="71" t="s">
        <v>37</v>
      </c>
      <c r="B33" s="26" t="s">
        <v>79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266.42299999999994</v>
      </c>
      <c r="G33" s="2">
        <f>SUM(G34:G40)</f>
        <v>3199.6367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161</v>
      </c>
    </row>
    <row r="34" spans="1:17" ht="64.5" customHeight="1">
      <c r="A34" s="71"/>
      <c r="B34" s="27" t="s">
        <v>114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1"/>
      <c r="M34" s="3"/>
    </row>
    <row r="35" spans="1:17" ht="33.75" customHeight="1">
      <c r="A35" s="53"/>
      <c r="B35" s="27" t="s">
        <v>115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1"/>
      <c r="M35" s="3"/>
    </row>
    <row r="36" spans="1:17" ht="33.75" customHeight="1">
      <c r="A36" s="53"/>
      <c r="B36" s="27" t="s">
        <v>147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1"/>
      <c r="M36" s="3"/>
    </row>
    <row r="37" spans="1:17" ht="96" customHeight="1">
      <c r="A37" s="53"/>
      <c r="B37" s="27" t="s">
        <v>163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1"/>
      <c r="M37" s="3"/>
    </row>
    <row r="38" spans="1:17" ht="36" customHeight="1">
      <c r="A38" s="53"/>
      <c r="B38" s="27" t="s">
        <v>164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1"/>
      <c r="M38" s="3"/>
    </row>
    <row r="39" spans="1:17" ht="84" customHeight="1">
      <c r="A39" s="53"/>
      <c r="B39" s="27" t="s">
        <v>165</v>
      </c>
      <c r="C39" s="38"/>
      <c r="D39" s="38"/>
      <c r="E39" s="38"/>
      <c r="F39" s="38">
        <v>96.082999999999998</v>
      </c>
      <c r="G39" s="38">
        <v>1153.91777</v>
      </c>
      <c r="H39" s="3"/>
      <c r="I39" s="3"/>
      <c r="J39" s="3"/>
      <c r="K39" s="3"/>
      <c r="L39" s="51"/>
      <c r="M39" s="3"/>
    </row>
    <row r="40" spans="1:17" ht="97.5" customHeight="1">
      <c r="A40" s="53"/>
      <c r="B40" s="27" t="s">
        <v>166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1"/>
      <c r="M40" s="3"/>
    </row>
    <row r="41" spans="1:17" ht="48.75" customHeight="1">
      <c r="A41" s="71" t="s">
        <v>38</v>
      </c>
      <c r="B41" s="26" t="s">
        <v>85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H42+H43+H44+H45</f>
        <v>30</v>
      </c>
      <c r="I41" s="2">
        <f>I42+I43+I44+I45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170</v>
      </c>
    </row>
    <row r="42" spans="1:17" ht="128.25" customHeight="1">
      <c r="A42" s="71"/>
      <c r="B42" s="27" t="s">
        <v>116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1"/>
      <c r="B43" s="27" t="s">
        <v>117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3"/>
      <c r="B44" s="27" t="s">
        <v>118</v>
      </c>
      <c r="C44" s="3"/>
      <c r="D44" s="3"/>
      <c r="E44" s="3"/>
      <c r="F44" s="3"/>
      <c r="G44" s="3"/>
      <c r="H44" s="3"/>
      <c r="I44" s="3"/>
      <c r="J44" s="3"/>
      <c r="K44" s="3"/>
      <c r="L44" s="51"/>
      <c r="M44" s="3"/>
    </row>
    <row r="45" spans="1:17" ht="51.75" customHeight="1">
      <c r="A45" s="53"/>
      <c r="B45" s="27" t="s">
        <v>148</v>
      </c>
      <c r="C45" s="3"/>
      <c r="D45" s="3"/>
      <c r="E45" s="3"/>
      <c r="F45" s="3"/>
      <c r="G45" s="3"/>
      <c r="H45" s="3">
        <v>30</v>
      </c>
      <c r="I45" s="3">
        <v>570</v>
      </c>
      <c r="J45" s="3"/>
      <c r="K45" s="3"/>
      <c r="L45" s="51"/>
      <c r="M45" s="3"/>
    </row>
    <row r="46" spans="1:17" s="50" customFormat="1" ht="35.25" customHeight="1">
      <c r="A46" s="71" t="s">
        <v>151</v>
      </c>
      <c r="B46" s="26" t="s">
        <v>152</v>
      </c>
      <c r="C46" s="2">
        <f>C47+C48</f>
        <v>15.2</v>
      </c>
      <c r="D46" s="2">
        <f t="shared" ref="D46:M46" si="8">D47+D48</f>
        <v>0</v>
      </c>
      <c r="E46" s="2">
        <f t="shared" si="8"/>
        <v>288.8</v>
      </c>
      <c r="F46" s="2">
        <f>F47+F48+F49</f>
        <v>854.25900000000001</v>
      </c>
      <c r="G46" s="2">
        <f t="shared" si="8"/>
        <v>1062.0999999999999</v>
      </c>
      <c r="H46" s="2">
        <f t="shared" si="8"/>
        <v>0</v>
      </c>
      <c r="I46" s="2">
        <f t="shared" si="8"/>
        <v>0</v>
      </c>
      <c r="J46" s="2">
        <f t="shared" si="8"/>
        <v>0</v>
      </c>
      <c r="K46" s="2">
        <f t="shared" si="8"/>
        <v>0</v>
      </c>
      <c r="L46" s="2">
        <f t="shared" si="8"/>
        <v>0</v>
      </c>
      <c r="M46" s="2">
        <f t="shared" si="8"/>
        <v>0</v>
      </c>
      <c r="N46" s="48"/>
      <c r="O46" s="66" t="s">
        <v>169</v>
      </c>
      <c r="Q46" s="56"/>
    </row>
    <row r="47" spans="1:17" ht="51.75" customHeight="1">
      <c r="A47" s="53"/>
      <c r="B47" s="27" t="s">
        <v>153</v>
      </c>
      <c r="C47" s="3">
        <v>15.2</v>
      </c>
      <c r="D47" s="3"/>
      <c r="E47" s="3">
        <v>288.8</v>
      </c>
      <c r="F47" s="3"/>
      <c r="G47" s="3"/>
      <c r="H47" s="3"/>
      <c r="I47" s="3"/>
      <c r="J47" s="3"/>
      <c r="K47" s="3"/>
      <c r="L47" s="51"/>
      <c r="M47" s="3"/>
    </row>
    <row r="48" spans="1:17" ht="51.75" customHeight="1">
      <c r="A48" s="53"/>
      <c r="B48" s="27" t="s">
        <v>190</v>
      </c>
      <c r="C48" s="3"/>
      <c r="D48" s="3"/>
      <c r="E48" s="3"/>
      <c r="F48" s="3">
        <f>388.19704+139.92</f>
        <v>528.11703999999997</v>
      </c>
      <c r="G48" s="3">
        <v>1062.0999999999999</v>
      </c>
      <c r="H48" s="3"/>
      <c r="I48" s="3"/>
      <c r="J48" s="3"/>
      <c r="K48" s="3"/>
      <c r="L48" s="51"/>
      <c r="M48" s="3"/>
    </row>
    <row r="49" spans="1:15" ht="34.5" customHeight="1">
      <c r="A49" s="53"/>
      <c r="B49" s="27" t="s">
        <v>191</v>
      </c>
      <c r="C49" s="3"/>
      <c r="D49" s="3"/>
      <c r="E49" s="3"/>
      <c r="F49" s="3">
        <f>267.74196+198.4-140</f>
        <v>326.14196000000004</v>
      </c>
      <c r="G49" s="3"/>
      <c r="H49" s="3"/>
      <c r="I49" s="3"/>
      <c r="J49" s="3"/>
      <c r="K49" s="3"/>
      <c r="L49" s="51"/>
      <c r="M49" s="3"/>
    </row>
    <row r="50" spans="1:15" ht="51.75" customHeight="1">
      <c r="A50" s="71" t="s">
        <v>167</v>
      </c>
      <c r="B50" s="15" t="s">
        <v>139</v>
      </c>
      <c r="C50" s="3"/>
      <c r="D50" s="3"/>
      <c r="E50" s="3"/>
      <c r="F50" s="39">
        <f>F51</f>
        <v>10.52655</v>
      </c>
      <c r="G50" s="39">
        <f>G51</f>
        <v>200</v>
      </c>
      <c r="H50" s="3"/>
      <c r="I50" s="3"/>
      <c r="J50" s="3"/>
      <c r="K50" s="3"/>
      <c r="L50" s="51"/>
      <c r="M50" s="3"/>
      <c r="O50" s="14" t="s">
        <v>168</v>
      </c>
    </row>
    <row r="51" spans="1:15" ht="51.75" customHeight="1">
      <c r="A51" s="53"/>
      <c r="B51" s="16" t="s">
        <v>172</v>
      </c>
      <c r="C51" s="3"/>
      <c r="D51" s="3"/>
      <c r="E51" s="3"/>
      <c r="F51" s="38">
        <v>10.52655</v>
      </c>
      <c r="G51" s="38">
        <v>200</v>
      </c>
      <c r="H51" s="3"/>
      <c r="I51" s="3"/>
      <c r="J51" s="3"/>
      <c r="K51" s="3"/>
      <c r="L51" s="51"/>
      <c r="M51" s="3"/>
    </row>
    <row r="52" spans="1:15" ht="51.75" customHeight="1">
      <c r="A52" s="71" t="s">
        <v>173</v>
      </c>
      <c r="B52" s="15" t="s">
        <v>174</v>
      </c>
      <c r="C52" s="2"/>
      <c r="D52" s="2"/>
      <c r="E52" s="2"/>
      <c r="F52" s="39">
        <f>F53+F54+F55</f>
        <v>210.54774000000003</v>
      </c>
      <c r="G52" s="39">
        <f>G53+G54</f>
        <v>22779.421470000001</v>
      </c>
      <c r="H52" s="76">
        <v>160.90600000000001</v>
      </c>
      <c r="I52" s="76">
        <v>15929.77599</v>
      </c>
      <c r="J52" s="2"/>
      <c r="K52" s="2"/>
      <c r="L52" s="54"/>
      <c r="M52" s="2"/>
      <c r="O52" s="14" t="s">
        <v>177</v>
      </c>
    </row>
    <row r="53" spans="1:15" ht="85.5" customHeight="1">
      <c r="A53" s="53"/>
      <c r="B53" s="16" t="s">
        <v>175</v>
      </c>
      <c r="C53" s="3"/>
      <c r="D53" s="3"/>
      <c r="E53" s="3"/>
      <c r="F53" s="38">
        <v>100.13401</v>
      </c>
      <c r="G53" s="38">
        <v>9913.2668400000002</v>
      </c>
      <c r="H53" s="3"/>
      <c r="I53" s="3"/>
      <c r="J53" s="3"/>
      <c r="K53" s="3"/>
      <c r="L53" s="51"/>
      <c r="M53" s="3"/>
    </row>
    <row r="54" spans="1:15" ht="84" customHeight="1">
      <c r="A54" s="53"/>
      <c r="B54" s="16" t="s">
        <v>176</v>
      </c>
      <c r="C54" s="3"/>
      <c r="D54" s="3"/>
      <c r="E54" s="3"/>
      <c r="F54" s="38">
        <f>129.96116-19.54743</f>
        <v>110.41373000000002</v>
      </c>
      <c r="G54" s="38">
        <v>12866.154630000001</v>
      </c>
      <c r="H54" s="3"/>
      <c r="I54" s="3"/>
      <c r="J54" s="3"/>
      <c r="K54" s="3"/>
      <c r="L54" s="51"/>
      <c r="M54" s="3"/>
    </row>
    <row r="55" spans="1:15" ht="36" customHeight="1">
      <c r="A55" s="53"/>
      <c r="B55" s="16" t="s">
        <v>189</v>
      </c>
      <c r="C55" s="3"/>
      <c r="D55" s="3"/>
      <c r="E55" s="3"/>
      <c r="F55" s="38"/>
      <c r="G55" s="38"/>
      <c r="H55" s="3"/>
      <c r="I55" s="3"/>
      <c r="J55" s="3"/>
      <c r="K55" s="3"/>
      <c r="L55" s="51"/>
      <c r="M55" s="3"/>
    </row>
    <row r="56" spans="1:15">
      <c r="A56" s="73"/>
      <c r="B56" s="15" t="s">
        <v>8</v>
      </c>
      <c r="C56" s="2">
        <f t="shared" ref="C56:E56" si="9">C5+C8+C11+C19+C21+C22+C23+C24+C25+C28+C33+C41+C46+C50+C52</f>
        <v>19469.993539999999</v>
      </c>
      <c r="D56" s="2">
        <f t="shared" si="9"/>
        <v>0</v>
      </c>
      <c r="E56" s="2">
        <f t="shared" si="9"/>
        <v>96268.21060000002</v>
      </c>
      <c r="F56" s="2">
        <f>F5+F8+F11+F19+F21+F22+F23+F24+F25+F28+F33+F41+F46+F50+F52</f>
        <v>17342.75747</v>
      </c>
      <c r="G56" s="2">
        <f>G5+G8+G11+G19+G21+G22+G23+G24+G25+G28+G33+G41+G46+G50+G52</f>
        <v>52591.509829999995</v>
      </c>
      <c r="H56" s="2">
        <f>H5+H8+H11+H19+H21+H22+H23+H24+H25+H28+H33+H41+H46+H50+H52</f>
        <v>12917.273630000002</v>
      </c>
      <c r="I56" s="2">
        <f>I5+I8+I11+I19+I21+I22+I23+I24+I25+I28+I33+I41+I46+I50+I52</f>
        <v>41861.715989999997</v>
      </c>
      <c r="J56" s="2">
        <f t="shared" ref="J56:M56" si="10">J5+J8+J11+J19+J21+J22+J23+J24+J25+J28+J33+J41+J46+J50+J52</f>
        <v>16322.4964</v>
      </c>
      <c r="K56" s="2">
        <f t="shared" si="10"/>
        <v>0</v>
      </c>
      <c r="L56" s="2">
        <f t="shared" si="10"/>
        <v>13110</v>
      </c>
      <c r="M56" s="2">
        <f t="shared" si="10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tabSelected="1" topLeftCell="A10" zoomScale="85" zoomScaleNormal="85" workbookViewId="0">
      <selection activeCell="F19" sqref="F19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91" t="s">
        <v>133</v>
      </c>
      <c r="B1" s="91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6" ht="15.75" customHeight="1">
      <c r="A2" s="96" t="s">
        <v>15</v>
      </c>
      <c r="B2" s="97" t="s">
        <v>14</v>
      </c>
      <c r="C2" s="96" t="s">
        <v>0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6" ht="59.25" customHeight="1">
      <c r="A3" s="96"/>
      <c r="B3" s="97"/>
      <c r="C3" s="96" t="s">
        <v>52</v>
      </c>
      <c r="D3" s="96"/>
      <c r="E3" s="96"/>
      <c r="F3" s="96" t="s">
        <v>74</v>
      </c>
      <c r="G3" s="96"/>
      <c r="H3" s="96" t="s">
        <v>75</v>
      </c>
      <c r="I3" s="96"/>
      <c r="J3" s="96" t="s">
        <v>80</v>
      </c>
      <c r="K3" s="96"/>
      <c r="L3" s="96"/>
      <c r="M3" s="96" t="s">
        <v>81</v>
      </c>
      <c r="N3" s="96"/>
    </row>
    <row r="4" spans="1:16" ht="28.5" customHeight="1">
      <c r="A4" s="96"/>
      <c r="B4" s="97"/>
      <c r="C4" s="87" t="s">
        <v>12</v>
      </c>
      <c r="D4" s="87" t="s">
        <v>16</v>
      </c>
      <c r="E4" s="87" t="s">
        <v>13</v>
      </c>
      <c r="F4" s="87" t="s">
        <v>12</v>
      </c>
      <c r="G4" s="87" t="s">
        <v>13</v>
      </c>
      <c r="H4" s="87" t="s">
        <v>12</v>
      </c>
      <c r="I4" s="87" t="s">
        <v>13</v>
      </c>
      <c r="J4" s="87" t="s">
        <v>12</v>
      </c>
      <c r="K4" s="87" t="s">
        <v>13</v>
      </c>
      <c r="L4" s="87" t="s">
        <v>71</v>
      </c>
      <c r="M4" s="87" t="s">
        <v>12</v>
      </c>
      <c r="N4" s="87" t="s">
        <v>13</v>
      </c>
    </row>
    <row r="5" spans="1:16" ht="59.25" hidden="1" customHeight="1">
      <c r="A5" s="88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88"/>
      <c r="B6" s="16" t="s">
        <v>69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9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9"/>
      <c r="B8" s="16" t="s">
        <v>68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84"/>
      <c r="B9" s="27" t="s">
        <v>70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93" t="s">
        <v>1</v>
      </c>
      <c r="B10" s="15" t="s">
        <v>134</v>
      </c>
      <c r="C10" s="2">
        <f>SUM(C11:C13)</f>
        <v>468</v>
      </c>
      <c r="D10" s="2">
        <f t="shared" ref="D10:N10" si="0">SUM(D11:D13)</f>
        <v>0</v>
      </c>
      <c r="E10" s="54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94"/>
      <c r="B11" s="41" t="s">
        <v>119</v>
      </c>
      <c r="C11" s="3">
        <v>320</v>
      </c>
      <c r="D11" s="3"/>
      <c r="E11" s="51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94"/>
      <c r="B12" s="41" t="s">
        <v>120</v>
      </c>
      <c r="C12" s="3">
        <v>148</v>
      </c>
      <c r="D12" s="3"/>
      <c r="E12" s="51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5"/>
      <c r="B13" s="41" t="s">
        <v>136</v>
      </c>
      <c r="C13" s="3"/>
      <c r="D13" s="3"/>
      <c r="E13" s="51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93" t="s">
        <v>3</v>
      </c>
      <c r="B14" s="15" t="s">
        <v>138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SUM(F15:F20)</f>
        <v>708.40800000000002</v>
      </c>
      <c r="G14" s="2">
        <f>SUM(G15:G20)</f>
        <v>40423.440999999999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171</v>
      </c>
    </row>
    <row r="15" spans="1:16" ht="49.5" customHeight="1">
      <c r="A15" s="95"/>
      <c r="B15" s="16" t="s">
        <v>137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85"/>
      <c r="B16" s="16" t="s">
        <v>183</v>
      </c>
      <c r="C16" s="3"/>
      <c r="D16" s="3"/>
      <c r="E16" s="3"/>
      <c r="F16" s="3">
        <v>398.78</v>
      </c>
      <c r="G16" s="3">
        <v>39471.313999999998</v>
      </c>
      <c r="H16" s="3"/>
      <c r="I16" s="3"/>
      <c r="J16" s="3"/>
      <c r="K16" s="3"/>
      <c r="L16" s="3"/>
      <c r="M16" s="3"/>
      <c r="N16" s="3"/>
    </row>
    <row r="17" spans="1:16" ht="64.5" customHeight="1">
      <c r="A17" s="85"/>
      <c r="B17" s="16" t="s">
        <v>192</v>
      </c>
      <c r="C17" s="3"/>
      <c r="D17" s="3"/>
      <c r="E17" s="3"/>
      <c r="F17" s="3">
        <f>6</f>
        <v>6</v>
      </c>
      <c r="G17" s="3">
        <v>593</v>
      </c>
      <c r="H17" s="3"/>
      <c r="I17" s="3"/>
      <c r="J17" s="3"/>
      <c r="K17" s="3"/>
      <c r="L17" s="3"/>
      <c r="M17" s="3"/>
      <c r="N17" s="3"/>
    </row>
    <row r="18" spans="1:16" ht="94.5" customHeight="1">
      <c r="A18" s="85"/>
      <c r="B18" s="16" t="s">
        <v>202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ht="69" customHeight="1">
      <c r="A19" s="85"/>
      <c r="B19" s="16" t="s">
        <v>205</v>
      </c>
      <c r="C19" s="3"/>
      <c r="D19" s="3"/>
      <c r="E19" s="3"/>
      <c r="F19" s="3">
        <v>257.39999999999998</v>
      </c>
      <c r="G19" s="3"/>
      <c r="H19" s="3"/>
      <c r="I19" s="3"/>
      <c r="J19" s="3"/>
      <c r="K19" s="3"/>
      <c r="L19" s="3"/>
      <c r="M19" s="3"/>
      <c r="N19" s="3"/>
    </row>
    <row r="20" spans="1:16" ht="65.25" customHeight="1">
      <c r="A20" s="85"/>
      <c r="B20" s="16" t="s">
        <v>206</v>
      </c>
      <c r="C20" s="3"/>
      <c r="D20" s="3"/>
      <c r="E20" s="3"/>
      <c r="F20" s="3">
        <v>3.6280000000000001</v>
      </c>
      <c r="G20" s="3">
        <v>359.12700000000001</v>
      </c>
      <c r="H20" s="3"/>
      <c r="I20" s="3"/>
      <c r="J20" s="3"/>
      <c r="K20" s="3"/>
      <c r="L20" s="3"/>
      <c r="M20" s="3"/>
      <c r="N20" s="3"/>
    </row>
    <row r="21" spans="1:16" s="50" customFormat="1" ht="52.5" customHeight="1">
      <c r="A21" s="93" t="s">
        <v>5</v>
      </c>
      <c r="B21" s="15" t="s">
        <v>139</v>
      </c>
      <c r="C21" s="54">
        <f>C22</f>
        <v>15.79</v>
      </c>
      <c r="D21" s="54">
        <f t="shared" ref="D21:N21" si="2">D22</f>
        <v>0</v>
      </c>
      <c r="E21" s="54">
        <f t="shared" si="2"/>
        <v>300</v>
      </c>
      <c r="F21" s="54">
        <f t="shared" si="2"/>
        <v>0</v>
      </c>
      <c r="G21" s="54">
        <f t="shared" si="2"/>
        <v>0</v>
      </c>
      <c r="H21" s="54">
        <f t="shared" si="2"/>
        <v>0</v>
      </c>
      <c r="I21" s="54">
        <f t="shared" si="2"/>
        <v>0</v>
      </c>
      <c r="J21" s="54">
        <f t="shared" si="2"/>
        <v>0</v>
      </c>
      <c r="K21" s="54">
        <f t="shared" si="2"/>
        <v>0</v>
      </c>
      <c r="L21" s="54">
        <f t="shared" si="2"/>
        <v>0</v>
      </c>
      <c r="M21" s="54">
        <f t="shared" si="2"/>
        <v>0</v>
      </c>
      <c r="N21" s="54">
        <f t="shared" si="2"/>
        <v>0</v>
      </c>
      <c r="O21" s="48"/>
      <c r="P21" s="49"/>
    </row>
    <row r="22" spans="1:16" ht="48.75" customHeight="1">
      <c r="A22" s="95"/>
      <c r="B22" s="16" t="s">
        <v>193</v>
      </c>
      <c r="C22" s="51">
        <v>15.79</v>
      </c>
      <c r="D22" s="51"/>
      <c r="E22" s="51">
        <v>300</v>
      </c>
      <c r="F22" s="3"/>
      <c r="G22" s="3"/>
      <c r="H22" s="3"/>
      <c r="I22" s="3"/>
      <c r="J22" s="3"/>
      <c r="K22" s="3"/>
      <c r="L22" s="3"/>
      <c r="M22" s="3"/>
      <c r="N22" s="3"/>
    </row>
    <row r="23" spans="1:16" ht="37.5" customHeight="1">
      <c r="A23" s="93" t="s">
        <v>7</v>
      </c>
      <c r="B23" s="15" t="s">
        <v>135</v>
      </c>
      <c r="C23" s="3">
        <f>C24</f>
        <v>0</v>
      </c>
      <c r="D23" s="3">
        <f t="shared" ref="D23:N23" si="3">D24</f>
        <v>0</v>
      </c>
      <c r="E23" s="3">
        <f t="shared" si="3"/>
        <v>0</v>
      </c>
      <c r="F23" s="3">
        <f t="shared" si="3"/>
        <v>0</v>
      </c>
      <c r="G23" s="3">
        <f t="shared" si="3"/>
        <v>0</v>
      </c>
      <c r="H23" s="3">
        <f t="shared" si="3"/>
        <v>0</v>
      </c>
      <c r="I23" s="3">
        <f t="shared" si="3"/>
        <v>0</v>
      </c>
      <c r="J23" s="3">
        <f t="shared" si="3"/>
        <v>0</v>
      </c>
      <c r="K23" s="3">
        <f t="shared" si="3"/>
        <v>0</v>
      </c>
      <c r="L23" s="3">
        <f t="shared" si="3"/>
        <v>0</v>
      </c>
      <c r="M23" s="3">
        <f t="shared" si="3"/>
        <v>0</v>
      </c>
      <c r="N23" s="3">
        <f t="shared" si="3"/>
        <v>0</v>
      </c>
    </row>
    <row r="24" spans="1:16" ht="66.75" customHeight="1">
      <c r="A24" s="95"/>
      <c r="B24" s="16" t="s">
        <v>140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6" s="50" customFormat="1" ht="53.25" customHeight="1">
      <c r="A25" s="86" t="s">
        <v>25</v>
      </c>
      <c r="B25" s="15" t="s">
        <v>194</v>
      </c>
      <c r="C25" s="2"/>
      <c r="D25" s="2"/>
      <c r="E25" s="2"/>
      <c r="F25" s="2">
        <f>F26</f>
        <v>50</v>
      </c>
      <c r="G25" s="2"/>
      <c r="H25" s="2"/>
      <c r="I25" s="2"/>
      <c r="J25" s="2"/>
      <c r="K25" s="2"/>
      <c r="L25" s="2"/>
      <c r="M25" s="2"/>
      <c r="N25" s="2"/>
      <c r="O25" s="13" t="s">
        <v>43</v>
      </c>
      <c r="P25" s="29" t="s">
        <v>204</v>
      </c>
    </row>
    <row r="26" spans="1:16" ht="53.25" customHeight="1">
      <c r="A26" s="86"/>
      <c r="B26" s="16" t="s">
        <v>195</v>
      </c>
      <c r="C26" s="3"/>
      <c r="D26" s="3"/>
      <c r="E26" s="3"/>
      <c r="F26" s="3">
        <v>50</v>
      </c>
      <c r="G26" s="3"/>
      <c r="H26" s="3"/>
      <c r="I26" s="3"/>
      <c r="J26" s="3"/>
      <c r="K26" s="3"/>
      <c r="L26" s="3"/>
      <c r="M26" s="3"/>
      <c r="N26" s="3"/>
    </row>
    <row r="27" spans="1:16" ht="15.75">
      <c r="A27" s="88"/>
      <c r="B27" s="15" t="s">
        <v>8</v>
      </c>
      <c r="C27" s="2">
        <f>C10+C23+C14+C21</f>
        <v>1212.79</v>
      </c>
      <c r="D27" s="2">
        <f>D10+D23+D14+D21</f>
        <v>0</v>
      </c>
      <c r="E27" s="2">
        <f>E10+E23+E14+E21</f>
        <v>77078.850000000006</v>
      </c>
      <c r="F27" s="2">
        <f>F10+F23+F14+F21+F25</f>
        <v>845.40800000000002</v>
      </c>
      <c r="G27" s="2">
        <f t="shared" ref="G27:N27" si="4">G10+G23+G14+G21</f>
        <v>40423.440999999999</v>
      </c>
      <c r="H27" s="2">
        <f t="shared" si="4"/>
        <v>0</v>
      </c>
      <c r="I27" s="2">
        <f t="shared" si="4"/>
        <v>0</v>
      </c>
      <c r="J27" s="2">
        <f t="shared" si="4"/>
        <v>0</v>
      </c>
      <c r="K27" s="2">
        <f t="shared" si="4"/>
        <v>0</v>
      </c>
      <c r="L27" s="2">
        <f t="shared" si="4"/>
        <v>0</v>
      </c>
      <c r="M27" s="2">
        <f t="shared" si="4"/>
        <v>0</v>
      </c>
      <c r="N27" s="2">
        <f t="shared" si="4"/>
        <v>0</v>
      </c>
    </row>
  </sheetData>
  <mergeCells count="14">
    <mergeCell ref="A21:A22"/>
    <mergeCell ref="A23:A24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5" sqref="F5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91" t="s">
        <v>63</v>
      </c>
      <c r="B1" s="91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13"/>
      <c r="O1" s="29"/>
    </row>
    <row r="2" spans="1:15" s="4" customFormat="1" ht="15.75" customHeight="1">
      <c r="A2" s="96" t="s">
        <v>15</v>
      </c>
      <c r="B2" s="97" t="s">
        <v>14</v>
      </c>
      <c r="C2" s="96" t="s">
        <v>0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13"/>
      <c r="O2" s="29"/>
    </row>
    <row r="3" spans="1:15" s="4" customFormat="1" ht="15.75" customHeight="1">
      <c r="A3" s="96"/>
      <c r="B3" s="97"/>
      <c r="C3" s="96" t="s">
        <v>121</v>
      </c>
      <c r="D3" s="96"/>
      <c r="E3" s="96"/>
      <c r="F3" s="96" t="s">
        <v>74</v>
      </c>
      <c r="G3" s="96"/>
      <c r="H3" s="96" t="s">
        <v>75</v>
      </c>
      <c r="I3" s="96"/>
      <c r="J3" s="96" t="s">
        <v>80</v>
      </c>
      <c r="K3" s="96"/>
      <c r="L3" s="96" t="s">
        <v>81</v>
      </c>
      <c r="M3" s="96"/>
      <c r="N3" s="13"/>
      <c r="O3" s="29"/>
    </row>
    <row r="4" spans="1:15" s="4" customFormat="1" ht="15.75">
      <c r="A4" s="96"/>
      <c r="B4" s="97"/>
      <c r="C4" s="46" t="s">
        <v>12</v>
      </c>
      <c r="D4" s="46" t="s">
        <v>16</v>
      </c>
      <c r="E4" s="46" t="s">
        <v>13</v>
      </c>
      <c r="F4" s="46" t="s">
        <v>12</v>
      </c>
      <c r="G4" s="46" t="s">
        <v>13</v>
      </c>
      <c r="H4" s="46" t="s">
        <v>12</v>
      </c>
      <c r="I4" s="46" t="s">
        <v>13</v>
      </c>
      <c r="J4" s="46" t="s">
        <v>12</v>
      </c>
      <c r="K4" s="46" t="s">
        <v>13</v>
      </c>
      <c r="L4" s="55" t="s">
        <v>12</v>
      </c>
      <c r="M4" s="55" t="s">
        <v>13</v>
      </c>
      <c r="N4" s="13"/>
      <c r="O4" s="29"/>
    </row>
    <row r="5" spans="1:15" s="4" customFormat="1" ht="82.5" customHeight="1">
      <c r="A5" s="59" t="s">
        <v>1</v>
      </c>
      <c r="B5" s="15" t="s">
        <v>61</v>
      </c>
      <c r="C5" s="2">
        <v>175.72497999999999</v>
      </c>
      <c r="D5" s="2"/>
      <c r="E5" s="2"/>
      <c r="F5" s="2">
        <v>310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184</v>
      </c>
      <c r="O5" s="29" t="s">
        <v>62</v>
      </c>
    </row>
    <row r="6" spans="1:15" s="4" customFormat="1" ht="49.5" customHeight="1">
      <c r="A6" s="45"/>
      <c r="B6" s="16" t="s">
        <v>123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0" customFormat="1" ht="49.5" customHeight="1">
      <c r="A7" s="93" t="s">
        <v>3</v>
      </c>
      <c r="B7" s="15" t="s">
        <v>67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511.1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8" t="s">
        <v>72</v>
      </c>
      <c r="O7" s="49"/>
    </row>
    <row r="8" spans="1:15" s="50" customFormat="1" ht="34.5" customHeight="1">
      <c r="A8" s="95"/>
      <c r="B8" s="16" t="s">
        <v>122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8"/>
      <c r="O8" s="49"/>
    </row>
    <row r="9" spans="1:15" s="50" customFormat="1" ht="34.5" customHeight="1">
      <c r="A9" s="71"/>
      <c r="B9" s="16" t="s">
        <v>185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8"/>
      <c r="O9" s="49"/>
    </row>
    <row r="10" spans="1:15" s="4" customFormat="1" ht="15.75">
      <c r="A10" s="47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821.1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opLeftCell="A22" workbookViewId="0">
      <selection activeCell="F33" sqref="F33:H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91" t="s">
        <v>73</v>
      </c>
      <c r="B1" s="91"/>
      <c r="C1" s="92"/>
      <c r="D1" s="92"/>
      <c r="E1" s="92"/>
      <c r="F1" s="92"/>
      <c r="G1" s="92"/>
      <c r="H1" s="92"/>
      <c r="I1" s="92"/>
      <c r="J1" s="92"/>
      <c r="K1" s="77"/>
    </row>
    <row r="2" spans="1:18" s="4" customFormat="1" ht="15.75" customHeight="1">
      <c r="A2" s="96" t="s">
        <v>15</v>
      </c>
      <c r="B2" s="97" t="s">
        <v>14</v>
      </c>
      <c r="C2" s="89" t="s">
        <v>0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100"/>
    </row>
    <row r="3" spans="1:18" s="4" customFormat="1" ht="15.75" customHeight="1">
      <c r="A3" s="96"/>
      <c r="B3" s="97"/>
      <c r="C3" s="89" t="s">
        <v>52</v>
      </c>
      <c r="D3" s="90"/>
      <c r="E3" s="100"/>
      <c r="F3" s="89" t="s">
        <v>74</v>
      </c>
      <c r="G3" s="90"/>
      <c r="H3" s="100"/>
      <c r="I3" s="89" t="s">
        <v>75</v>
      </c>
      <c r="J3" s="90"/>
      <c r="K3" s="100"/>
      <c r="L3" s="89" t="s">
        <v>80</v>
      </c>
      <c r="M3" s="90"/>
      <c r="N3" s="90"/>
      <c r="O3" s="96" t="s">
        <v>81</v>
      </c>
      <c r="P3" s="96"/>
      <c r="Q3" s="96"/>
    </row>
    <row r="4" spans="1:18" s="4" customFormat="1" ht="15.75">
      <c r="A4" s="96"/>
      <c r="B4" s="97"/>
      <c r="C4" s="79" t="s">
        <v>12</v>
      </c>
      <c r="D4" s="79" t="s">
        <v>13</v>
      </c>
      <c r="E4" s="79" t="s">
        <v>71</v>
      </c>
      <c r="F4" s="79" t="s">
        <v>12</v>
      </c>
      <c r="G4" s="79" t="s">
        <v>13</v>
      </c>
      <c r="H4" s="79" t="s">
        <v>71</v>
      </c>
      <c r="I4" s="79" t="s">
        <v>12</v>
      </c>
      <c r="J4" s="79" t="s">
        <v>13</v>
      </c>
      <c r="K4" s="79" t="s">
        <v>71</v>
      </c>
      <c r="L4" s="79" t="s">
        <v>12</v>
      </c>
      <c r="M4" s="79" t="s">
        <v>13</v>
      </c>
      <c r="N4" s="79" t="s">
        <v>71</v>
      </c>
      <c r="O4" s="79" t="s">
        <v>12</v>
      </c>
      <c r="P4" s="79" t="s">
        <v>13</v>
      </c>
      <c r="Q4" s="79" t="s">
        <v>71</v>
      </c>
    </row>
    <row r="5" spans="1:18" s="4" customFormat="1" ht="33.75" customHeight="1">
      <c r="A5" s="93" t="s">
        <v>1</v>
      </c>
      <c r="B5" s="67" t="s">
        <v>76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94"/>
      <c r="B6" s="68" t="s">
        <v>94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1"/>
      <c r="O6" s="2"/>
      <c r="P6" s="2"/>
      <c r="Q6" s="31"/>
    </row>
    <row r="7" spans="1:18" s="4" customFormat="1" ht="50.25" customHeight="1">
      <c r="A7" s="94"/>
      <c r="B7" s="16" t="s">
        <v>95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2"/>
      <c r="O7" s="3"/>
      <c r="P7" s="3"/>
      <c r="Q7" s="31"/>
    </row>
    <row r="8" spans="1:18" s="4" customFormat="1" ht="47.25" customHeight="1">
      <c r="A8" s="94"/>
      <c r="B8" s="16" t="s">
        <v>96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2"/>
      <c r="O8" s="3"/>
      <c r="P8" s="3"/>
      <c r="Q8" s="31"/>
    </row>
    <row r="9" spans="1:18" s="4" customFormat="1" ht="47.25" customHeight="1">
      <c r="A9" s="94"/>
      <c r="B9" s="16" t="s">
        <v>97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2"/>
      <c r="O9" s="3"/>
      <c r="P9" s="3"/>
      <c r="Q9" s="31"/>
    </row>
    <row r="10" spans="1:18" s="4" customFormat="1" ht="31.5" customHeight="1">
      <c r="A10" s="94"/>
      <c r="B10" s="16" t="s">
        <v>98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2"/>
      <c r="O10" s="3"/>
      <c r="P10" s="3"/>
      <c r="Q10" s="31"/>
      <c r="R10" s="4" t="s">
        <v>155</v>
      </c>
    </row>
    <row r="11" spans="1:18" s="4" customFormat="1" ht="31.5" customHeight="1">
      <c r="A11" s="94"/>
      <c r="B11" s="16" t="s">
        <v>99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2"/>
      <c r="O11" s="3"/>
      <c r="P11" s="3"/>
      <c r="Q11" s="31"/>
    </row>
    <row r="12" spans="1:18" s="4" customFormat="1" ht="31.5" customHeight="1">
      <c r="A12" s="94"/>
      <c r="B12" s="16" t="s">
        <v>100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2"/>
      <c r="O12" s="3"/>
      <c r="P12" s="3"/>
      <c r="Q12" s="31"/>
    </row>
    <row r="13" spans="1:18" s="4" customFormat="1" ht="33.75" customHeight="1">
      <c r="A13" s="94"/>
      <c r="B13" s="16" t="s">
        <v>101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2"/>
      <c r="O13" s="3"/>
      <c r="P13" s="3"/>
      <c r="Q13" s="31"/>
    </row>
    <row r="14" spans="1:18" s="4" customFormat="1" ht="50.25" customHeight="1">
      <c r="A14" s="94"/>
      <c r="B14" s="16" t="s">
        <v>141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2"/>
      <c r="O14" s="3"/>
      <c r="P14" s="3"/>
      <c r="Q14" s="31"/>
    </row>
    <row r="15" spans="1:18" s="4" customFormat="1" ht="33" customHeight="1">
      <c r="A15" s="94"/>
      <c r="B15" s="16" t="s">
        <v>142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2"/>
      <c r="O15" s="3"/>
      <c r="P15" s="3"/>
      <c r="Q15" s="31"/>
    </row>
    <row r="16" spans="1:18" s="4" customFormat="1" ht="49.5" customHeight="1">
      <c r="A16" s="94"/>
      <c r="B16" s="16" t="s">
        <v>143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2"/>
      <c r="O16" s="3"/>
      <c r="P16" s="3"/>
      <c r="Q16" s="31"/>
    </row>
    <row r="17" spans="1:18" s="50" customFormat="1" ht="32.25" customHeight="1">
      <c r="A17" s="94" t="s">
        <v>3</v>
      </c>
      <c r="B17" s="15" t="s">
        <v>77</v>
      </c>
      <c r="C17" s="54">
        <f>SUM(C18:C25)</f>
        <v>921.97</v>
      </c>
      <c r="D17" s="54">
        <f t="shared" ref="D17:Q17" si="1">SUM(D18:D25)</f>
        <v>11734.38</v>
      </c>
      <c r="E17" s="54">
        <f t="shared" si="1"/>
        <v>5779.62</v>
      </c>
      <c r="F17" s="54">
        <f t="shared" si="1"/>
        <v>1500</v>
      </c>
      <c r="G17" s="54">
        <f t="shared" si="1"/>
        <v>19887.3</v>
      </c>
      <c r="H17" s="54">
        <f t="shared" si="1"/>
        <v>8612.7000000000007</v>
      </c>
      <c r="I17" s="54">
        <f t="shared" si="1"/>
        <v>0</v>
      </c>
      <c r="J17" s="54">
        <f t="shared" si="1"/>
        <v>0</v>
      </c>
      <c r="K17" s="54">
        <f t="shared" si="1"/>
        <v>0</v>
      </c>
      <c r="L17" s="54">
        <f t="shared" si="1"/>
        <v>0</v>
      </c>
      <c r="M17" s="54">
        <f t="shared" si="1"/>
        <v>0</v>
      </c>
      <c r="N17" s="54">
        <f t="shared" si="1"/>
        <v>0</v>
      </c>
      <c r="O17" s="54">
        <f t="shared" si="1"/>
        <v>0</v>
      </c>
      <c r="P17" s="54">
        <f t="shared" si="1"/>
        <v>0</v>
      </c>
      <c r="Q17" s="54">
        <f t="shared" si="1"/>
        <v>0</v>
      </c>
      <c r="R17" s="50">
        <v>55550</v>
      </c>
    </row>
    <row r="18" spans="1:18" s="50" customFormat="1" ht="81" customHeight="1">
      <c r="A18" s="94"/>
      <c r="B18" s="16" t="s">
        <v>102</v>
      </c>
      <c r="C18" s="51">
        <v>921.97</v>
      </c>
      <c r="D18" s="51">
        <v>11734.38</v>
      </c>
      <c r="E18" s="51">
        <v>5779.62</v>
      </c>
      <c r="F18" s="3"/>
      <c r="G18" s="3"/>
      <c r="H18" s="3"/>
      <c r="I18" s="3"/>
      <c r="J18" s="3"/>
      <c r="K18" s="3"/>
      <c r="L18" s="3"/>
      <c r="M18" s="3"/>
      <c r="N18" s="62"/>
      <c r="O18" s="3"/>
      <c r="P18" s="3"/>
      <c r="Q18" s="31"/>
    </row>
    <row r="19" spans="1:18" s="50" customFormat="1" ht="84" customHeight="1">
      <c r="A19" s="94"/>
      <c r="B19" s="16" t="s">
        <v>196</v>
      </c>
      <c r="C19" s="54"/>
      <c r="D19" s="54"/>
      <c r="E19" s="54"/>
      <c r="F19" s="2"/>
      <c r="G19" s="2"/>
      <c r="H19" s="2"/>
      <c r="I19" s="2"/>
      <c r="J19" s="2"/>
      <c r="K19" s="2"/>
      <c r="L19" s="2"/>
      <c r="M19" s="2"/>
      <c r="N19" s="61"/>
      <c r="O19" s="2"/>
      <c r="P19" s="2"/>
      <c r="Q19" s="63"/>
    </row>
    <row r="20" spans="1:18" s="50" customFormat="1" ht="153" customHeight="1">
      <c r="A20" s="78"/>
      <c r="B20" s="16" t="s">
        <v>197</v>
      </c>
      <c r="C20" s="54"/>
      <c r="D20" s="54"/>
      <c r="E20" s="54"/>
      <c r="F20" s="2"/>
      <c r="G20" s="2"/>
      <c r="H20" s="2"/>
      <c r="I20" s="2"/>
      <c r="J20" s="2"/>
      <c r="K20" s="2"/>
      <c r="L20" s="2"/>
      <c r="M20" s="2"/>
      <c r="N20" s="61"/>
      <c r="O20" s="2"/>
      <c r="P20" s="2"/>
      <c r="Q20" s="63"/>
    </row>
    <row r="21" spans="1:18" s="50" customFormat="1" ht="83.25" customHeight="1">
      <c r="A21" s="78"/>
      <c r="B21" s="16" t="s">
        <v>198</v>
      </c>
      <c r="C21" s="54"/>
      <c r="D21" s="54"/>
      <c r="E21" s="54"/>
      <c r="F21" s="2"/>
      <c r="G21" s="2"/>
      <c r="H21" s="2"/>
      <c r="I21" s="2"/>
      <c r="J21" s="2"/>
      <c r="K21" s="2"/>
      <c r="L21" s="2"/>
      <c r="M21" s="2"/>
      <c r="N21" s="61"/>
      <c r="O21" s="2"/>
      <c r="P21" s="2"/>
      <c r="Q21" s="63"/>
    </row>
    <row r="22" spans="1:18" s="50" customFormat="1" ht="86.25" customHeight="1">
      <c r="A22" s="78"/>
      <c r="B22" s="16" t="s">
        <v>199</v>
      </c>
      <c r="C22" s="54"/>
      <c r="D22" s="54"/>
      <c r="E22" s="54"/>
      <c r="F22" s="2"/>
      <c r="G22" s="2"/>
      <c r="H22" s="2"/>
      <c r="I22" s="2"/>
      <c r="J22" s="2"/>
      <c r="K22" s="2"/>
      <c r="L22" s="2"/>
      <c r="M22" s="2"/>
      <c r="N22" s="61"/>
      <c r="O22" s="2"/>
      <c r="P22" s="2"/>
      <c r="Q22" s="63"/>
    </row>
    <row r="23" spans="1:18" s="50" customFormat="1" ht="42" customHeight="1">
      <c r="A23" s="78"/>
      <c r="B23" s="16" t="s">
        <v>144</v>
      </c>
      <c r="C23" s="54"/>
      <c r="D23" s="54"/>
      <c r="E23" s="54"/>
      <c r="F23" s="2"/>
      <c r="G23" s="2"/>
      <c r="H23" s="2"/>
      <c r="I23" s="2"/>
      <c r="J23" s="2"/>
      <c r="K23" s="2"/>
      <c r="L23" s="2"/>
      <c r="M23" s="2"/>
      <c r="N23" s="61"/>
      <c r="O23" s="2"/>
      <c r="P23" s="2"/>
      <c r="Q23" s="63"/>
    </row>
    <row r="24" spans="1:18" s="50" customFormat="1" ht="68.25" customHeight="1">
      <c r="A24" s="78"/>
      <c r="B24" s="16" t="s">
        <v>200</v>
      </c>
      <c r="C24" s="54"/>
      <c r="D24" s="54"/>
      <c r="E24" s="54"/>
      <c r="F24" s="3">
        <v>1500</v>
      </c>
      <c r="G24" s="3">
        <v>19887.3</v>
      </c>
      <c r="H24" s="3">
        <v>8612.7000000000007</v>
      </c>
      <c r="I24" s="2"/>
      <c r="J24" s="2"/>
      <c r="K24" s="2"/>
      <c r="L24" s="2"/>
      <c r="M24" s="2"/>
      <c r="N24" s="61"/>
      <c r="O24" s="2"/>
      <c r="P24" s="2"/>
      <c r="Q24" s="63"/>
    </row>
    <row r="25" spans="1:18" s="50" customFormat="1" ht="78.75">
      <c r="A25" s="78"/>
      <c r="B25" s="16" t="s">
        <v>201</v>
      </c>
      <c r="C25" s="54"/>
      <c r="D25" s="54"/>
      <c r="E25" s="54"/>
      <c r="F25" s="2"/>
      <c r="G25" s="2"/>
      <c r="H25" s="2"/>
      <c r="I25" s="2"/>
      <c r="J25" s="2"/>
      <c r="K25" s="2"/>
      <c r="L25" s="2"/>
      <c r="M25" s="2"/>
      <c r="N25" s="61"/>
      <c r="O25" s="2"/>
      <c r="P25" s="2"/>
      <c r="Q25" s="63"/>
    </row>
    <row r="26" spans="1:18" s="50" customFormat="1" ht="47.25" hidden="1" customHeight="1">
      <c r="A26" s="78"/>
      <c r="B26" s="16"/>
      <c r="C26" s="54"/>
      <c r="D26" s="54"/>
      <c r="E26" s="54"/>
      <c r="F26" s="2"/>
      <c r="G26" s="2"/>
      <c r="H26" s="2"/>
      <c r="I26" s="2"/>
      <c r="J26" s="2"/>
      <c r="K26" s="2"/>
      <c r="L26" s="2"/>
      <c r="M26" s="2"/>
      <c r="N26" s="61"/>
      <c r="O26" s="2"/>
      <c r="P26" s="2"/>
      <c r="Q26" s="63"/>
    </row>
    <row r="27" spans="1:18" s="50" customFormat="1" ht="47.25" hidden="1" customHeight="1">
      <c r="A27" s="78"/>
      <c r="B27" s="16"/>
      <c r="C27" s="54"/>
      <c r="D27" s="54"/>
      <c r="E27" s="54"/>
      <c r="F27" s="2"/>
      <c r="G27" s="2"/>
      <c r="H27" s="2"/>
      <c r="I27" s="2"/>
      <c r="J27" s="2"/>
      <c r="K27" s="2"/>
      <c r="L27" s="2"/>
      <c r="M27" s="2"/>
      <c r="N27" s="61"/>
      <c r="O27" s="2"/>
      <c r="P27" s="2"/>
      <c r="Q27" s="63"/>
    </row>
    <row r="28" spans="1:18" s="50" customFormat="1" ht="47.25" hidden="1" customHeight="1">
      <c r="A28" s="78"/>
      <c r="B28" s="16"/>
      <c r="C28" s="54"/>
      <c r="D28" s="54"/>
      <c r="E28" s="54"/>
      <c r="F28" s="2"/>
      <c r="G28" s="2"/>
      <c r="H28" s="2"/>
      <c r="I28" s="2"/>
      <c r="J28" s="2"/>
      <c r="K28" s="2"/>
      <c r="L28" s="2"/>
      <c r="M28" s="2"/>
      <c r="N28" s="61"/>
      <c r="O28" s="2"/>
      <c r="P28" s="2"/>
      <c r="Q28" s="63"/>
    </row>
    <row r="29" spans="1:18" s="50" customFormat="1" ht="47.25" hidden="1" customHeight="1">
      <c r="A29" s="78"/>
      <c r="B29" s="16"/>
      <c r="C29" s="54"/>
      <c r="D29" s="54"/>
      <c r="E29" s="54"/>
      <c r="F29" s="2"/>
      <c r="G29" s="2"/>
      <c r="H29" s="2"/>
      <c r="I29" s="2"/>
      <c r="J29" s="2"/>
      <c r="K29" s="2"/>
      <c r="L29" s="2"/>
      <c r="M29" s="2"/>
      <c r="N29" s="61"/>
      <c r="O29" s="2"/>
      <c r="P29" s="2"/>
      <c r="Q29" s="63"/>
    </row>
    <row r="30" spans="1:18" s="50" customFormat="1" ht="47.25" hidden="1" customHeight="1">
      <c r="A30" s="78"/>
      <c r="B30" s="16"/>
      <c r="C30" s="54"/>
      <c r="D30" s="54"/>
      <c r="E30" s="54"/>
      <c r="F30" s="2"/>
      <c r="G30" s="2"/>
      <c r="H30" s="2"/>
      <c r="I30" s="2"/>
      <c r="J30" s="2"/>
      <c r="K30" s="2"/>
      <c r="L30" s="2"/>
      <c r="M30" s="2"/>
      <c r="N30" s="61"/>
      <c r="O30" s="2"/>
      <c r="P30" s="2"/>
      <c r="Q30" s="63"/>
    </row>
    <row r="31" spans="1:18" s="50" customFormat="1" ht="47.25" hidden="1" customHeight="1">
      <c r="A31" s="78"/>
      <c r="B31" s="16"/>
      <c r="C31" s="54"/>
      <c r="D31" s="54"/>
      <c r="E31" s="54"/>
      <c r="F31" s="2"/>
      <c r="G31" s="2"/>
      <c r="H31" s="2"/>
      <c r="I31" s="2"/>
      <c r="J31" s="2"/>
      <c r="K31" s="2"/>
      <c r="L31" s="2"/>
      <c r="M31" s="2"/>
      <c r="N31" s="61"/>
      <c r="O31" s="2"/>
      <c r="P31" s="2"/>
      <c r="Q31" s="63"/>
    </row>
    <row r="32" spans="1:18" s="50" customFormat="1" ht="47.25" hidden="1" customHeight="1">
      <c r="A32" s="78"/>
      <c r="B32" s="16"/>
      <c r="C32" s="54"/>
      <c r="D32" s="54"/>
      <c r="E32" s="54"/>
      <c r="F32" s="2"/>
      <c r="G32" s="2"/>
      <c r="H32" s="2"/>
      <c r="I32" s="2"/>
      <c r="J32" s="2"/>
      <c r="K32" s="2"/>
      <c r="L32" s="2"/>
      <c r="M32" s="2"/>
      <c r="N32" s="61"/>
      <c r="O32" s="2"/>
      <c r="P32" s="2"/>
      <c r="Q32" s="63"/>
    </row>
    <row r="33" spans="1:17" s="4" customFormat="1" ht="15.75">
      <c r="A33" s="80"/>
      <c r="B33" s="15" t="s">
        <v>8</v>
      </c>
      <c r="C33" s="54">
        <f>C5+C17</f>
        <v>921.97</v>
      </c>
      <c r="D33" s="54">
        <f t="shared" ref="D33" si="2">D5+D17</f>
        <v>11734.38</v>
      </c>
      <c r="E33" s="54">
        <f>E5+E17</f>
        <v>5779.62</v>
      </c>
      <c r="F33" s="54">
        <f>F5+F17</f>
        <v>1500</v>
      </c>
      <c r="G33" s="54">
        <f t="shared" ref="G33:Q33" si="3">G5+G17</f>
        <v>19887.3</v>
      </c>
      <c r="H33" s="54">
        <f t="shared" si="3"/>
        <v>8612.7000000000007</v>
      </c>
      <c r="I33" s="54">
        <f t="shared" si="3"/>
        <v>451</v>
      </c>
      <c r="J33" s="54">
        <f t="shared" si="3"/>
        <v>8549</v>
      </c>
      <c r="K33" s="54">
        <f t="shared" si="3"/>
        <v>0</v>
      </c>
      <c r="L33" s="54">
        <f t="shared" si="3"/>
        <v>0</v>
      </c>
      <c r="M33" s="54">
        <f t="shared" si="3"/>
        <v>0</v>
      </c>
      <c r="N33" s="54">
        <f t="shared" si="3"/>
        <v>0</v>
      </c>
      <c r="O33" s="54">
        <f t="shared" si="3"/>
        <v>0</v>
      </c>
      <c r="P33" s="54">
        <f t="shared" si="3"/>
        <v>0</v>
      </c>
      <c r="Q33" s="54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91" t="s">
        <v>84</v>
      </c>
      <c r="B1" s="91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2" ht="15.75" customHeight="1">
      <c r="A2" s="96" t="s">
        <v>15</v>
      </c>
      <c r="B2" s="97" t="s">
        <v>14</v>
      </c>
      <c r="C2" s="89" t="s">
        <v>0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100"/>
    </row>
    <row r="3" spans="1:22" ht="15.75" customHeight="1">
      <c r="A3" s="96"/>
      <c r="B3" s="97"/>
      <c r="C3" s="96" t="s">
        <v>52</v>
      </c>
      <c r="D3" s="96"/>
      <c r="E3" s="96"/>
      <c r="F3" s="96"/>
      <c r="G3" s="96" t="s">
        <v>74</v>
      </c>
      <c r="H3" s="96"/>
      <c r="I3" s="96"/>
      <c r="J3" s="96"/>
      <c r="K3" s="96" t="s">
        <v>75</v>
      </c>
      <c r="L3" s="96"/>
      <c r="M3" s="96"/>
      <c r="N3" s="96"/>
      <c r="O3" s="96" t="s">
        <v>86</v>
      </c>
      <c r="P3" s="96"/>
      <c r="Q3" s="96"/>
      <c r="R3" s="96"/>
      <c r="S3" s="96" t="s">
        <v>81</v>
      </c>
      <c r="T3" s="96"/>
      <c r="U3" s="96"/>
      <c r="V3" s="96"/>
    </row>
    <row r="4" spans="1:22" ht="15.75">
      <c r="A4" s="96"/>
      <c r="B4" s="97"/>
      <c r="C4" s="60" t="s">
        <v>12</v>
      </c>
      <c r="D4" s="60" t="s">
        <v>16</v>
      </c>
      <c r="E4" s="60" t="s">
        <v>13</v>
      </c>
      <c r="F4" s="60" t="s">
        <v>71</v>
      </c>
      <c r="G4" s="60" t="s">
        <v>12</v>
      </c>
      <c r="H4" s="60" t="s">
        <v>16</v>
      </c>
      <c r="I4" s="60" t="s">
        <v>13</v>
      </c>
      <c r="J4" s="60" t="s">
        <v>71</v>
      </c>
      <c r="K4" s="60" t="s">
        <v>12</v>
      </c>
      <c r="L4" s="60" t="s">
        <v>16</v>
      </c>
      <c r="M4" s="60" t="s">
        <v>13</v>
      </c>
      <c r="N4" s="60" t="s">
        <v>71</v>
      </c>
      <c r="O4" s="60" t="s">
        <v>12</v>
      </c>
      <c r="P4" s="60" t="s">
        <v>16</v>
      </c>
      <c r="Q4" s="60" t="s">
        <v>13</v>
      </c>
      <c r="R4" s="60" t="s">
        <v>71</v>
      </c>
      <c r="S4" s="60" t="s">
        <v>12</v>
      </c>
      <c r="T4" s="60" t="s">
        <v>16</v>
      </c>
      <c r="U4" s="60" t="s">
        <v>13</v>
      </c>
      <c r="V4" s="60" t="s">
        <v>71</v>
      </c>
    </row>
    <row r="5" spans="1:22" ht="38.25" customHeight="1">
      <c r="A5" s="57" t="s">
        <v>1</v>
      </c>
      <c r="B5" s="15" t="s">
        <v>82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7"/>
      <c r="B6" s="16" t="s">
        <v>83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7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zoomScale="90" zoomScaleNormal="90" workbookViewId="0">
      <selection activeCell="F23" sqref="F23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06" t="s">
        <v>156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</row>
    <row r="2" spans="1:26" s="4" customFormat="1" ht="31.5" customHeight="1">
      <c r="A2" s="96" t="s">
        <v>48</v>
      </c>
      <c r="B2" s="89" t="s">
        <v>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64" t="s">
        <v>103</v>
      </c>
    </row>
    <row r="3" spans="1:26" s="4" customFormat="1" ht="19.5" customHeight="1">
      <c r="A3" s="96"/>
      <c r="B3" s="89" t="s">
        <v>52</v>
      </c>
      <c r="C3" s="90"/>
      <c r="D3" s="90"/>
      <c r="E3" s="100"/>
      <c r="F3" s="89" t="s">
        <v>74</v>
      </c>
      <c r="G3" s="90"/>
      <c r="H3" s="90"/>
      <c r="I3" s="100"/>
      <c r="J3" s="89" t="s">
        <v>75</v>
      </c>
      <c r="K3" s="90"/>
      <c r="L3" s="90"/>
      <c r="M3" s="100"/>
      <c r="N3" s="89" t="s">
        <v>80</v>
      </c>
      <c r="O3" s="90"/>
      <c r="P3" s="90"/>
      <c r="Q3" s="100"/>
      <c r="R3" s="89" t="s">
        <v>81</v>
      </c>
      <c r="S3" s="90"/>
      <c r="T3" s="90"/>
      <c r="U3" s="100"/>
      <c r="V3" s="31"/>
      <c r="W3" s="101" t="s">
        <v>104</v>
      </c>
      <c r="X3" s="102"/>
      <c r="Y3" s="102"/>
      <c r="Z3" s="102"/>
    </row>
    <row r="4" spans="1:26" s="4" customFormat="1" ht="27.75" customHeight="1">
      <c r="A4" s="96"/>
      <c r="B4" s="28" t="s">
        <v>12</v>
      </c>
      <c r="C4" s="28" t="s">
        <v>16</v>
      </c>
      <c r="D4" s="28" t="s">
        <v>13</v>
      </c>
      <c r="E4" s="60" t="s">
        <v>71</v>
      </c>
      <c r="F4" s="28" t="s">
        <v>12</v>
      </c>
      <c r="G4" s="28" t="s">
        <v>16</v>
      </c>
      <c r="H4" s="28" t="s">
        <v>13</v>
      </c>
      <c r="I4" s="60" t="s">
        <v>71</v>
      </c>
      <c r="J4" s="28" t="s">
        <v>12</v>
      </c>
      <c r="K4" s="28" t="s">
        <v>16</v>
      </c>
      <c r="L4" s="28" t="s">
        <v>13</v>
      </c>
      <c r="M4" s="60" t="s">
        <v>71</v>
      </c>
      <c r="N4" s="28" t="s">
        <v>12</v>
      </c>
      <c r="O4" s="28" t="s">
        <v>16</v>
      </c>
      <c r="P4" s="28" t="s">
        <v>13</v>
      </c>
      <c r="Q4" s="42" t="s">
        <v>71</v>
      </c>
      <c r="R4" s="28" t="s">
        <v>12</v>
      </c>
      <c r="S4" s="28" t="s">
        <v>16</v>
      </c>
      <c r="T4" s="28" t="s">
        <v>13</v>
      </c>
      <c r="U4" s="52" t="s">
        <v>71</v>
      </c>
      <c r="V4" s="31"/>
      <c r="W4" s="43" t="s">
        <v>12</v>
      </c>
      <c r="X4" s="43" t="s">
        <v>16</v>
      </c>
      <c r="Y4" s="43" t="s">
        <v>13</v>
      </c>
      <c r="Z4" s="43" t="s">
        <v>71</v>
      </c>
    </row>
    <row r="5" spans="1:26">
      <c r="A5" s="32">
        <v>1</v>
      </c>
      <c r="B5" s="24">
        <f>'1'!C33</f>
        <v>6100.1516100000008</v>
      </c>
      <c r="C5" s="24">
        <f>'1'!D33</f>
        <v>816</v>
      </c>
      <c r="D5" s="24">
        <f>'1'!E33</f>
        <v>7659.4614600000004</v>
      </c>
      <c r="E5" s="24"/>
      <c r="F5" s="24">
        <f>'1'!F33</f>
        <v>7375.8844900000004</v>
      </c>
      <c r="G5" s="24">
        <f>'1'!G33</f>
        <v>1638.127</v>
      </c>
      <c r="H5" s="24">
        <f>'1'!H33</f>
        <v>3881.11112</v>
      </c>
      <c r="I5" s="24"/>
      <c r="J5" s="24">
        <f>'1'!I33</f>
        <v>4311.58</v>
      </c>
      <c r="K5" s="24">
        <f>'1'!J33</f>
        <v>1681.06</v>
      </c>
      <c r="L5" s="24">
        <f>'1'!K33</f>
        <v>0</v>
      </c>
      <c r="M5" s="24"/>
      <c r="N5" s="24">
        <f>'1'!L33</f>
        <v>4311.58</v>
      </c>
      <c r="O5" s="24">
        <f>'1'!M33</f>
        <v>1725.4690000000001</v>
      </c>
      <c r="P5" s="24">
        <f>'1'!N33</f>
        <v>1423.8369</v>
      </c>
      <c r="Q5" s="24"/>
      <c r="R5" s="24">
        <f>'1'!O33</f>
        <v>4600</v>
      </c>
      <c r="S5" s="24">
        <f>'1'!P33</f>
        <v>0</v>
      </c>
      <c r="T5" s="24">
        <f>'1'!Q33</f>
        <v>0</v>
      </c>
      <c r="U5" s="24"/>
      <c r="V5" s="33">
        <f>SUM(B5:U5)</f>
        <v>45524.261580000006</v>
      </c>
      <c r="W5" s="24">
        <f>B5+F5+J5+N5+R5</f>
        <v>26699.196100000001</v>
      </c>
      <c r="X5" s="24">
        <f>C5+G5+K5+O5+S5</f>
        <v>5860.6559999999999</v>
      </c>
      <c r="Y5" s="24">
        <f>D5+H5+L5+P5+T5</f>
        <v>12964.40948</v>
      </c>
      <c r="Z5" s="24">
        <f>Q5+U5</f>
        <v>0</v>
      </c>
    </row>
    <row r="6" spans="1:26">
      <c r="A6" s="32">
        <v>2</v>
      </c>
      <c r="B6" s="24">
        <f>'2'!C56</f>
        <v>19469.993539999999</v>
      </c>
      <c r="C6" s="24">
        <f>'2'!D56</f>
        <v>0</v>
      </c>
      <c r="D6" s="24">
        <f>'2'!E56</f>
        <v>96268.21060000002</v>
      </c>
      <c r="E6" s="24"/>
      <c r="F6" s="24">
        <f>'2'!F56</f>
        <v>17342.75747</v>
      </c>
      <c r="G6" s="24"/>
      <c r="H6" s="24">
        <f>'2'!G56</f>
        <v>52591.509829999995</v>
      </c>
      <c r="I6" s="24"/>
      <c r="J6" s="24">
        <f>'2'!H56</f>
        <v>12917.273630000002</v>
      </c>
      <c r="K6" s="24"/>
      <c r="L6" s="24">
        <f>'2'!I56</f>
        <v>41861.715989999997</v>
      </c>
      <c r="M6" s="24"/>
      <c r="N6" s="24">
        <f>'2'!J56</f>
        <v>16322.4964</v>
      </c>
      <c r="O6" s="24"/>
      <c r="P6" s="24">
        <f>'2'!K56</f>
        <v>0</v>
      </c>
      <c r="Q6" s="24"/>
      <c r="R6" s="24">
        <f>'2'!L56</f>
        <v>13110</v>
      </c>
      <c r="S6" s="24"/>
      <c r="T6" s="24">
        <f>'2'!M56</f>
        <v>0</v>
      </c>
      <c r="U6" s="24"/>
      <c r="V6" s="33">
        <f>SUM(B6:U6)</f>
        <v>269883.95746000006</v>
      </c>
      <c r="W6" s="24">
        <f t="shared" ref="W6:X11" si="0">B6+F6+J6+N6+R6</f>
        <v>79162.521040000007</v>
      </c>
      <c r="X6" s="24">
        <f t="shared" si="0"/>
        <v>0</v>
      </c>
      <c r="Y6" s="24">
        <f t="shared" ref="Y6:Z11" si="1">D6+H6+L6+P6+T6</f>
        <v>190721.43642000001</v>
      </c>
      <c r="Z6" s="24">
        <f t="shared" ref="Z6:Z10" si="2">Q6+U6</f>
        <v>0</v>
      </c>
    </row>
    <row r="7" spans="1:26">
      <c r="A7" s="32">
        <v>3</v>
      </c>
      <c r="B7" s="24">
        <f>'3'!C27</f>
        <v>1212.79</v>
      </c>
      <c r="C7" s="24">
        <f>'3'!D27</f>
        <v>0</v>
      </c>
      <c r="D7" s="24">
        <f>'3'!E27</f>
        <v>77078.850000000006</v>
      </c>
      <c r="E7" s="24"/>
      <c r="F7" s="24">
        <f>'3'!F27</f>
        <v>845.40800000000002</v>
      </c>
      <c r="G7" s="24"/>
      <c r="H7" s="24">
        <f>'3'!G27</f>
        <v>40423.440999999999</v>
      </c>
      <c r="I7" s="24"/>
      <c r="J7" s="24">
        <f>'3'!H27</f>
        <v>0</v>
      </c>
      <c r="K7" s="24"/>
      <c r="L7" s="24">
        <f>'3'!I27</f>
        <v>0</v>
      </c>
      <c r="M7" s="24"/>
      <c r="N7" s="24">
        <f>'3'!J27</f>
        <v>0</v>
      </c>
      <c r="O7" s="24"/>
      <c r="P7" s="24">
        <f>'3'!K27</f>
        <v>0</v>
      </c>
      <c r="Q7" s="24">
        <f>'3'!L27</f>
        <v>0</v>
      </c>
      <c r="R7" s="24">
        <f>'3'!M27</f>
        <v>0</v>
      </c>
      <c r="S7" s="24"/>
      <c r="T7" s="24">
        <f>'3'!N27</f>
        <v>0</v>
      </c>
      <c r="U7" s="24"/>
      <c r="V7" s="33">
        <f t="shared" ref="V7:V10" si="3">SUM(B7:U7)</f>
        <v>119560.489</v>
      </c>
      <c r="W7" s="24">
        <f t="shared" si="0"/>
        <v>2058.1979999999999</v>
      </c>
      <c r="X7" s="24">
        <f t="shared" si="0"/>
        <v>0</v>
      </c>
      <c r="Y7" s="24">
        <f t="shared" si="1"/>
        <v>117502.291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821.1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2638.5249800000001</v>
      </c>
      <c r="W8" s="24">
        <f t="shared" si="0"/>
        <v>2638.5249800000001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19887.3</v>
      </c>
      <c r="I9" s="24">
        <f>'5'!H33</f>
        <v>8612.7000000000007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40170.68</v>
      </c>
      <c r="Z9" s="24">
        <f>Q9+U9+M9+I9+E9</f>
        <v>14392.32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27885.149959999999</v>
      </c>
      <c r="G11" s="25">
        <f t="shared" ref="G11" si="6">SUM(G5:G9)</f>
        <v>1638.127</v>
      </c>
      <c r="H11" s="25">
        <f>SUM(H5:H9)</f>
        <v>116783.36195000001</v>
      </c>
      <c r="I11" s="25">
        <f>SUM(I5:I9)</f>
        <v>8612.7000000000007</v>
      </c>
      <c r="J11" s="25">
        <f t="shared" ref="J11" si="7">SUM(J5:J9)</f>
        <v>18129.853630000001</v>
      </c>
      <c r="K11" s="25">
        <f t="shared" ref="K11" si="8">SUM(K5:K9)</f>
        <v>1681.06</v>
      </c>
      <c r="L11" s="25">
        <f t="shared" ref="L11:M11" si="9">SUM(L5:L9)</f>
        <v>50410.715989999997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1725.4690000000001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495043.20302000002</v>
      </c>
      <c r="W11" s="24">
        <f t="shared" si="0"/>
        <v>113431.41011999999</v>
      </c>
      <c r="X11" s="24">
        <f t="shared" si="0"/>
        <v>5860.6559999999999</v>
      </c>
      <c r="Y11" s="24">
        <f t="shared" si="1"/>
        <v>361358.81690000003</v>
      </c>
      <c r="Z11" s="24">
        <f t="shared" si="1"/>
        <v>14392.32</v>
      </c>
    </row>
    <row r="12" spans="1:26">
      <c r="B12" s="103">
        <f>B11+C11+D11+E11</f>
        <v>227508.85219000006</v>
      </c>
      <c r="C12" s="104"/>
      <c r="D12" s="104"/>
      <c r="E12" s="105"/>
      <c r="F12" s="103">
        <f>F11+G11+H11+I11</f>
        <v>154919.33891000002</v>
      </c>
      <c r="G12" s="104"/>
      <c r="H12" s="104"/>
      <c r="I12" s="105"/>
      <c r="J12" s="103">
        <f>J11+K11+L11+M11</f>
        <v>70221.629619999992</v>
      </c>
      <c r="K12" s="104"/>
      <c r="L12" s="104"/>
      <c r="M12" s="105"/>
      <c r="N12" s="103">
        <f>N11+O11+P11+Q11</f>
        <v>24233.382299999997</v>
      </c>
      <c r="O12" s="104"/>
      <c r="P12" s="104"/>
      <c r="Q12" s="105"/>
      <c r="R12" s="103">
        <f>R11+S11+T11+U11</f>
        <v>18160</v>
      </c>
      <c r="S12" s="104"/>
      <c r="T12" s="104"/>
      <c r="U12" s="105"/>
      <c r="V12" s="58"/>
      <c r="W12" s="103">
        <f>W11+X11+Y11+Z11</f>
        <v>495043.20302000002</v>
      </c>
      <c r="X12" s="104"/>
      <c r="Y12" s="104"/>
      <c r="Z12" s="105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14" t="s">
        <v>58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t="s">
        <v>55</v>
      </c>
    </row>
    <row r="2" spans="1:24" s="1" customFormat="1" ht="31.5" customHeight="1">
      <c r="A2" s="107" t="s">
        <v>56</v>
      </c>
      <c r="B2" s="116" t="s">
        <v>47</v>
      </c>
      <c r="C2" s="111" t="s">
        <v>0</v>
      </c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3"/>
      <c r="U2" s="12" t="s">
        <v>53</v>
      </c>
      <c r="V2" s="117"/>
      <c r="W2" s="117"/>
      <c r="X2" s="117"/>
    </row>
    <row r="3" spans="1:24" s="1" customFormat="1" ht="19.5" customHeight="1">
      <c r="A3" s="107"/>
      <c r="B3" s="116"/>
      <c r="C3" s="96" t="s">
        <v>10</v>
      </c>
      <c r="D3" s="96"/>
      <c r="E3" s="96"/>
      <c r="F3" s="96" t="s">
        <v>9</v>
      </c>
      <c r="G3" s="96"/>
      <c r="H3" s="96"/>
      <c r="I3" s="107" t="s">
        <v>11</v>
      </c>
      <c r="J3" s="107"/>
      <c r="K3" s="107"/>
      <c r="L3" s="107" t="s">
        <v>49</v>
      </c>
      <c r="M3" s="107"/>
      <c r="N3" s="107"/>
      <c r="O3" s="107" t="s">
        <v>50</v>
      </c>
      <c r="P3" s="107"/>
      <c r="Q3" s="107" t="s">
        <v>51</v>
      </c>
      <c r="R3" s="107"/>
      <c r="S3" s="107" t="s">
        <v>52</v>
      </c>
      <c r="T3" s="107"/>
      <c r="U3" s="11"/>
      <c r="V3" s="108" t="s">
        <v>57</v>
      </c>
      <c r="W3" s="109"/>
      <c r="X3" s="110"/>
    </row>
    <row r="4" spans="1:24" s="1" customFormat="1" ht="27.75" customHeight="1">
      <c r="A4" s="107"/>
      <c r="B4" s="116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2021-10-07T13:43:51Z</dcterms:modified>
</cp:coreProperties>
</file>