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8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  <sheet name="2022 год 3" sheetId="10" r:id="rId9"/>
  </sheets>
  <definedNames>
    <definedName name="_xlnm.Print_Area" localSheetId="0">'1'!$A$1:$Q$33</definedName>
    <definedName name="_xlnm.Print_Area" localSheetId="1">'2'!$A$1:$M$55</definedName>
    <definedName name="_xlnm.Print_Area" localSheetId="8">'2022 год 3'!$A$1:$I$191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H139" i="10"/>
  <c r="H155"/>
  <c r="F17"/>
  <c r="G17"/>
  <c r="I17"/>
  <c r="E17"/>
  <c r="I30"/>
  <c r="G30"/>
  <c r="G25" s="1"/>
  <c r="F22"/>
  <c r="G22"/>
  <c r="H22"/>
  <c r="I22"/>
  <c r="H28"/>
  <c r="F28"/>
  <c r="D27"/>
  <c r="I26"/>
  <c r="G26"/>
  <c r="D26"/>
  <c r="I25"/>
  <c r="I21" s="1"/>
  <c r="I24" s="1"/>
  <c r="E25"/>
  <c r="E21" s="1"/>
  <c r="I23"/>
  <c r="H23"/>
  <c r="G23"/>
  <c r="F23"/>
  <c r="E23"/>
  <c r="D23" s="1"/>
  <c r="H24"/>
  <c r="E22"/>
  <c r="H21"/>
  <c r="F21"/>
  <c r="H41"/>
  <c r="H164"/>
  <c r="D115"/>
  <c r="H94"/>
  <c r="F64"/>
  <c r="F164"/>
  <c r="G28" l="1"/>
  <c r="G21"/>
  <c r="G24" s="1"/>
  <c r="E28"/>
  <c r="D30"/>
  <c r="I28"/>
  <c r="D28" s="1"/>
  <c r="D25"/>
  <c r="F24"/>
  <c r="D22"/>
  <c r="E24"/>
  <c r="F128"/>
  <c r="H95"/>
  <c r="G94"/>
  <c r="D83"/>
  <c r="H77"/>
  <c r="H80" s="1"/>
  <c r="D84"/>
  <c r="D82"/>
  <c r="D79"/>
  <c r="D78"/>
  <c r="I77"/>
  <c r="I73" s="1"/>
  <c r="G77"/>
  <c r="G73" s="1"/>
  <c r="G76" s="1"/>
  <c r="F77"/>
  <c r="F80" s="1"/>
  <c r="E77"/>
  <c r="E80" s="1"/>
  <c r="I75"/>
  <c r="H75"/>
  <c r="G75"/>
  <c r="F75"/>
  <c r="E75"/>
  <c r="I74"/>
  <c r="G74"/>
  <c r="F74"/>
  <c r="E74"/>
  <c r="F184"/>
  <c r="G184"/>
  <c r="H184"/>
  <c r="I184"/>
  <c r="F185"/>
  <c r="G185"/>
  <c r="H185"/>
  <c r="I185"/>
  <c r="F186"/>
  <c r="G186"/>
  <c r="H186"/>
  <c r="I186"/>
  <c r="E185"/>
  <c r="E186"/>
  <c r="E184"/>
  <c r="I191"/>
  <c r="H191"/>
  <c r="G191"/>
  <c r="F191"/>
  <c r="E191"/>
  <c r="D190"/>
  <c r="D189"/>
  <c r="D188"/>
  <c r="I187"/>
  <c r="F187"/>
  <c r="F172"/>
  <c r="G172"/>
  <c r="H172"/>
  <c r="I172"/>
  <c r="F173"/>
  <c r="G173"/>
  <c r="H173"/>
  <c r="I173"/>
  <c r="F174"/>
  <c r="G174"/>
  <c r="H174"/>
  <c r="I174"/>
  <c r="E173"/>
  <c r="E174"/>
  <c r="E172"/>
  <c r="I183"/>
  <c r="H183"/>
  <c r="G183"/>
  <c r="F183"/>
  <c r="E183"/>
  <c r="D182"/>
  <c r="D181"/>
  <c r="D180"/>
  <c r="I179"/>
  <c r="H179"/>
  <c r="G179"/>
  <c r="F179"/>
  <c r="E179"/>
  <c r="D178"/>
  <c r="D177"/>
  <c r="D176"/>
  <c r="I175"/>
  <c r="F175"/>
  <c r="F134"/>
  <c r="G134"/>
  <c r="I134"/>
  <c r="F135"/>
  <c r="G135"/>
  <c r="H135"/>
  <c r="H17" s="1"/>
  <c r="D17" s="1"/>
  <c r="I135"/>
  <c r="F136"/>
  <c r="G136"/>
  <c r="H136"/>
  <c r="I136"/>
  <c r="E135"/>
  <c r="E136"/>
  <c r="E134"/>
  <c r="D21" l="1"/>
  <c r="D24"/>
  <c r="H73"/>
  <c r="G80"/>
  <c r="D75"/>
  <c r="E187"/>
  <c r="D184"/>
  <c r="I80"/>
  <c r="E73"/>
  <c r="E76" s="1"/>
  <c r="E175"/>
  <c r="D173"/>
  <c r="G175"/>
  <c r="F73"/>
  <c r="F76" s="1"/>
  <c r="I76"/>
  <c r="D77"/>
  <c r="D191"/>
  <c r="D73"/>
  <c r="D80"/>
  <c r="H74"/>
  <c r="D74" s="1"/>
  <c r="G187"/>
  <c r="D186"/>
  <c r="H187"/>
  <c r="D185"/>
  <c r="D179"/>
  <c r="H175"/>
  <c r="D175" s="1"/>
  <c r="D174"/>
  <c r="D183"/>
  <c r="D172"/>
  <c r="D170"/>
  <c r="D171"/>
  <c r="D169"/>
  <c r="H161"/>
  <c r="D163"/>
  <c r="I167"/>
  <c r="H167"/>
  <c r="G167"/>
  <c r="F167"/>
  <c r="E167"/>
  <c r="D166"/>
  <c r="D165"/>
  <c r="D164"/>
  <c r="I161"/>
  <c r="G161"/>
  <c r="F161"/>
  <c r="E161"/>
  <c r="D160"/>
  <c r="D159"/>
  <c r="I157"/>
  <c r="H157"/>
  <c r="G157"/>
  <c r="F157"/>
  <c r="E157"/>
  <c r="D156"/>
  <c r="D155"/>
  <c r="D154"/>
  <c r="I153"/>
  <c r="H153"/>
  <c r="G153"/>
  <c r="F153"/>
  <c r="E153"/>
  <c r="D152"/>
  <c r="D151"/>
  <c r="D150"/>
  <c r="I149"/>
  <c r="H149"/>
  <c r="G149"/>
  <c r="F149"/>
  <c r="E149"/>
  <c r="D148"/>
  <c r="D147"/>
  <c r="D146"/>
  <c r="I145"/>
  <c r="H145"/>
  <c r="G145"/>
  <c r="F145"/>
  <c r="E145"/>
  <c r="D144"/>
  <c r="D143"/>
  <c r="D142"/>
  <c r="F120"/>
  <c r="F123" s="1"/>
  <c r="G120"/>
  <c r="I120"/>
  <c r="F121"/>
  <c r="G121"/>
  <c r="H121"/>
  <c r="I121"/>
  <c r="F122"/>
  <c r="G122"/>
  <c r="H122"/>
  <c r="I122"/>
  <c r="E121"/>
  <c r="E122"/>
  <c r="E120"/>
  <c r="H128"/>
  <c r="H131" s="1"/>
  <c r="D133"/>
  <c r="I131"/>
  <c r="G131"/>
  <c r="F131"/>
  <c r="E131"/>
  <c r="D130"/>
  <c r="D129"/>
  <c r="D128"/>
  <c r="I141"/>
  <c r="H141"/>
  <c r="G141"/>
  <c r="F141"/>
  <c r="E141"/>
  <c r="D140"/>
  <c r="D139"/>
  <c r="D138"/>
  <c r="E137"/>
  <c r="F106"/>
  <c r="G106"/>
  <c r="H106"/>
  <c r="I106"/>
  <c r="F107"/>
  <c r="G107"/>
  <c r="H107"/>
  <c r="I107"/>
  <c r="F108"/>
  <c r="G108"/>
  <c r="H108"/>
  <c r="I108"/>
  <c r="E107"/>
  <c r="E108"/>
  <c r="E106"/>
  <c r="I127"/>
  <c r="H127"/>
  <c r="G127"/>
  <c r="F127"/>
  <c r="E127"/>
  <c r="D126"/>
  <c r="D125"/>
  <c r="D124"/>
  <c r="I119"/>
  <c r="H119"/>
  <c r="G119"/>
  <c r="F119"/>
  <c r="E119"/>
  <c r="D118"/>
  <c r="D117"/>
  <c r="D116"/>
  <c r="I113"/>
  <c r="H113"/>
  <c r="G113"/>
  <c r="F113"/>
  <c r="E113"/>
  <c r="D112"/>
  <c r="D111"/>
  <c r="D110"/>
  <c r="F98"/>
  <c r="G98"/>
  <c r="H98"/>
  <c r="I98"/>
  <c r="F99"/>
  <c r="G99"/>
  <c r="H99"/>
  <c r="I99"/>
  <c r="F100"/>
  <c r="G100"/>
  <c r="H100"/>
  <c r="I100"/>
  <c r="E99"/>
  <c r="E100"/>
  <c r="E98"/>
  <c r="I105"/>
  <c r="H105"/>
  <c r="G105"/>
  <c r="F105"/>
  <c r="E105"/>
  <c r="D104"/>
  <c r="D103"/>
  <c r="D102"/>
  <c r="F86"/>
  <c r="G86"/>
  <c r="I86"/>
  <c r="F87"/>
  <c r="G87"/>
  <c r="I87"/>
  <c r="F88"/>
  <c r="G88"/>
  <c r="I88"/>
  <c r="E87"/>
  <c r="E88"/>
  <c r="E86"/>
  <c r="G33"/>
  <c r="G35"/>
  <c r="G31" s="1"/>
  <c r="G16" s="1"/>
  <c r="G41"/>
  <c r="G36" s="1"/>
  <c r="G32" s="1"/>
  <c r="G42"/>
  <c r="G43"/>
  <c r="G48"/>
  <c r="G49"/>
  <c r="G50"/>
  <c r="G51"/>
  <c r="G56"/>
  <c r="G57"/>
  <c r="G58"/>
  <c r="G59"/>
  <c r="G64"/>
  <c r="G65"/>
  <c r="G66"/>
  <c r="G67"/>
  <c r="G72"/>
  <c r="G93"/>
  <c r="G97"/>
  <c r="H96"/>
  <c r="D96" s="1"/>
  <c r="D95"/>
  <c r="D94"/>
  <c r="I97"/>
  <c r="F97"/>
  <c r="E97"/>
  <c r="I93"/>
  <c r="H93"/>
  <c r="F93"/>
  <c r="E93"/>
  <c r="D92"/>
  <c r="D91"/>
  <c r="D90"/>
  <c r="F32"/>
  <c r="H32"/>
  <c r="I32"/>
  <c r="E33"/>
  <c r="F33"/>
  <c r="H33"/>
  <c r="I33"/>
  <c r="I72"/>
  <c r="H72"/>
  <c r="F72"/>
  <c r="E72"/>
  <c r="D71"/>
  <c r="D70"/>
  <c r="D69"/>
  <c r="I67"/>
  <c r="H67"/>
  <c r="F67"/>
  <c r="E67"/>
  <c r="I66"/>
  <c r="H66"/>
  <c r="F66"/>
  <c r="E66"/>
  <c r="I65"/>
  <c r="I68" s="1"/>
  <c r="H65"/>
  <c r="H68" s="1"/>
  <c r="F65"/>
  <c r="E65"/>
  <c r="I64"/>
  <c r="H64"/>
  <c r="E64"/>
  <c r="D63"/>
  <c r="D62"/>
  <c r="D61"/>
  <c r="I59"/>
  <c r="H59"/>
  <c r="F59"/>
  <c r="E59"/>
  <c r="I58"/>
  <c r="H58"/>
  <c r="F58"/>
  <c r="E58"/>
  <c r="I57"/>
  <c r="H57"/>
  <c r="H60" s="1"/>
  <c r="F57"/>
  <c r="E57"/>
  <c r="I56"/>
  <c r="H56"/>
  <c r="F56"/>
  <c r="E56"/>
  <c r="D55"/>
  <c r="D54"/>
  <c r="D53"/>
  <c r="I51"/>
  <c r="H51"/>
  <c r="F51"/>
  <c r="E51"/>
  <c r="I50"/>
  <c r="H50"/>
  <c r="F50"/>
  <c r="E50"/>
  <c r="I49"/>
  <c r="H49"/>
  <c r="F52"/>
  <c r="E49"/>
  <c r="E52" s="1"/>
  <c r="F41"/>
  <c r="I41"/>
  <c r="I36" s="1"/>
  <c r="F42"/>
  <c r="H42"/>
  <c r="I42"/>
  <c r="F43"/>
  <c r="H43"/>
  <c r="I43"/>
  <c r="E42"/>
  <c r="E43"/>
  <c r="E41"/>
  <c r="E36" s="1"/>
  <c r="D36" s="1"/>
  <c r="D47"/>
  <c r="D46"/>
  <c r="D45"/>
  <c r="I48"/>
  <c r="H48"/>
  <c r="F48"/>
  <c r="E48"/>
  <c r="E35"/>
  <c r="E38" s="1"/>
  <c r="F38"/>
  <c r="I35"/>
  <c r="I38" s="1"/>
  <c r="H38"/>
  <c r="D40"/>
  <c r="D37"/>
  <c r="I41" i="2"/>
  <c r="H41"/>
  <c r="E32" i="10" l="1"/>
  <c r="H76"/>
  <c r="D76" s="1"/>
  <c r="F109"/>
  <c r="D153"/>
  <c r="E18"/>
  <c r="F18"/>
  <c r="I18"/>
  <c r="G18"/>
  <c r="D158"/>
  <c r="H134"/>
  <c r="D134" s="1"/>
  <c r="D187"/>
  <c r="H52"/>
  <c r="D157"/>
  <c r="D167"/>
  <c r="D149"/>
  <c r="D161"/>
  <c r="D145"/>
  <c r="I137"/>
  <c r="H120"/>
  <c r="D120" s="1"/>
  <c r="G137"/>
  <c r="D131"/>
  <c r="D135"/>
  <c r="D136"/>
  <c r="D141"/>
  <c r="F137"/>
  <c r="G123"/>
  <c r="I123"/>
  <c r="D127"/>
  <c r="H123"/>
  <c r="D121"/>
  <c r="D122"/>
  <c r="E123"/>
  <c r="D119"/>
  <c r="F101"/>
  <c r="G89"/>
  <c r="H109"/>
  <c r="D113"/>
  <c r="E109"/>
  <c r="G109"/>
  <c r="I109"/>
  <c r="D106"/>
  <c r="D108"/>
  <c r="D107"/>
  <c r="E89"/>
  <c r="H88"/>
  <c r="D88" s="1"/>
  <c r="D105"/>
  <c r="G101"/>
  <c r="D99"/>
  <c r="I101"/>
  <c r="D100"/>
  <c r="H101"/>
  <c r="D98"/>
  <c r="E101"/>
  <c r="H87"/>
  <c r="D87" s="1"/>
  <c r="I52"/>
  <c r="G68"/>
  <c r="G60"/>
  <c r="G52"/>
  <c r="H86"/>
  <c r="D86" s="1"/>
  <c r="G38"/>
  <c r="D38" s="1"/>
  <c r="D72"/>
  <c r="G44"/>
  <c r="G34"/>
  <c r="D93"/>
  <c r="H97"/>
  <c r="D97" s="1"/>
  <c r="E68"/>
  <c r="E60"/>
  <c r="H31"/>
  <c r="F68"/>
  <c r="D59"/>
  <c r="F89"/>
  <c r="I89"/>
  <c r="I31"/>
  <c r="I16" s="1"/>
  <c r="D33"/>
  <c r="D32"/>
  <c r="F31"/>
  <c r="F16" s="1"/>
  <c r="D66"/>
  <c r="D67"/>
  <c r="E31"/>
  <c r="E16" s="1"/>
  <c r="D65"/>
  <c r="D64"/>
  <c r="D58"/>
  <c r="F60"/>
  <c r="I60"/>
  <c r="F44"/>
  <c r="D57"/>
  <c r="D43"/>
  <c r="D56"/>
  <c r="D49"/>
  <c r="D50"/>
  <c r="D51"/>
  <c r="I44"/>
  <c r="H44"/>
  <c r="D42"/>
  <c r="D41"/>
  <c r="E44"/>
  <c r="D48"/>
  <c r="D35"/>
  <c r="F9" i="2"/>
  <c r="F23" i="1"/>
  <c r="F19"/>
  <c r="F5" s="1"/>
  <c r="F20"/>
  <c r="H5"/>
  <c r="G14" i="3"/>
  <c r="F14"/>
  <c r="G10" i="2"/>
  <c r="F10"/>
  <c r="G19" i="10" l="1"/>
  <c r="F34"/>
  <c r="F19"/>
  <c r="H137"/>
  <c r="D137" s="1"/>
  <c r="H16"/>
  <c r="D16" s="1"/>
  <c r="H18"/>
  <c r="D18" s="1"/>
  <c r="I34"/>
  <c r="I19"/>
  <c r="E34"/>
  <c r="E19"/>
  <c r="H34"/>
  <c r="D123"/>
  <c r="D109"/>
  <c r="H89"/>
  <c r="D89" s="1"/>
  <c r="D52"/>
  <c r="D101"/>
  <c r="D68"/>
  <c r="D60"/>
  <c r="D31"/>
  <c r="D44"/>
  <c r="F17" i="3"/>
  <c r="H11" i="2"/>
  <c r="F47"/>
  <c r="F53"/>
  <c r="H24"/>
  <c r="H23"/>
  <c r="H22"/>
  <c r="H20"/>
  <c r="H9"/>
  <c r="F12"/>
  <c r="G12"/>
  <c r="M22" i="1"/>
  <c r="J22"/>
  <c r="G5"/>
  <c r="U9" i="4"/>
  <c r="T9"/>
  <c r="R9"/>
  <c r="Q9"/>
  <c r="P9"/>
  <c r="N9"/>
  <c r="M9"/>
  <c r="L9"/>
  <c r="J9"/>
  <c r="F9"/>
  <c r="E9"/>
  <c r="D9"/>
  <c r="B9"/>
  <c r="D34" i="10" l="1"/>
  <c r="H19"/>
  <c r="D19" s="1"/>
  <c r="P33" i="9"/>
  <c r="L33"/>
  <c r="D33"/>
  <c r="Q17"/>
  <c r="P17"/>
  <c r="O17"/>
  <c r="O33" s="1"/>
  <c r="N17"/>
  <c r="M17"/>
  <c r="L17"/>
  <c r="K17"/>
  <c r="K33" s="1"/>
  <c r="J17"/>
  <c r="I17"/>
  <c r="H17"/>
  <c r="H33" s="1"/>
  <c r="I9" i="4" s="1"/>
  <c r="G17" i="9"/>
  <c r="G33" s="1"/>
  <c r="H9" i="4" s="1"/>
  <c r="F17" i="9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5" i="2"/>
  <c r="G28"/>
  <c r="F28"/>
  <c r="E28"/>
  <c r="F25"/>
  <c r="G8"/>
  <c r="G11"/>
  <c r="F11"/>
  <c r="F22" i="1" l="1"/>
  <c r="F10" i="6"/>
  <c r="H8" i="2"/>
  <c r="F51"/>
  <c r="L5" i="1"/>
  <c r="N5"/>
  <c r="F33" l="1"/>
  <c r="G51" i="2"/>
  <c r="J9"/>
  <c r="G49"/>
  <c r="F49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5" l="1"/>
  <c r="E45"/>
  <c r="G45"/>
  <c r="H45"/>
  <c r="I45"/>
  <c r="J45"/>
  <c r="K45"/>
  <c r="L45"/>
  <c r="M45"/>
  <c r="C45"/>
  <c r="D11"/>
  <c r="I11"/>
  <c r="J11"/>
  <c r="K11"/>
  <c r="L11"/>
  <c r="M11"/>
  <c r="L10" i="3"/>
  <c r="L14"/>
  <c r="L22"/>
  <c r="L24"/>
  <c r="D33" i="2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5" s="1"/>
  <c r="E25"/>
  <c r="G25"/>
  <c r="H25"/>
  <c r="I25"/>
  <c r="I55" s="1"/>
  <c r="J25"/>
  <c r="K25"/>
  <c r="L25"/>
  <c r="M25"/>
  <c r="M55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5" l="1"/>
  <c r="J55"/>
  <c r="E55"/>
  <c r="G55"/>
  <c r="L55"/>
  <c r="H55"/>
  <c r="F55"/>
  <c r="V8" i="4"/>
  <c r="C25" i="2"/>
  <c r="C19"/>
  <c r="C55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<sst xmlns="http://schemas.openxmlformats.org/spreadsheetml/2006/main" count="580" uniqueCount="300">
  <si>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</si>
  <si>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</si>
  <si>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</si>
  <si>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</si>
  <si>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</si>
  <si>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</si>
  <si>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</si>
  <si>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</si>
  <si>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</si>
  <si>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</si>
  <si>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</si>
  <si>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</si>
  <si>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</si>
  <si>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</si>
  <si>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</si>
  <si>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</si>
  <si>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</si>
  <si>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</si>
  <si>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</si>
  <si>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</si>
  <si>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</si>
  <si>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</si>
  <si>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</si>
  <si>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</si>
  <si>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</si>
  <si>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</si>
  <si>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</si>
  <si>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</si>
  <si>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</si>
  <si>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</si>
  <si>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</si>
  <si>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</si>
  <si>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</si>
  <si>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</si>
  <si>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</si>
  <si>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</si>
  <si>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</si>
  <si>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</si>
  <si>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</si>
  <si>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</si>
  <si>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</si>
  <si>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</si>
  <si>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</si>
  <si>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</si>
  <si>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</si>
  <si>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</si>
  <si>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</si>
  <si>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</si>
  <si>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</si>
  <si>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</si>
  <si>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</si>
  <si>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</si>
  <si>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</si>
  <si>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</si>
  <si>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</si>
  <si>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</si>
  <si>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</si>
  <si>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</si>
  <si>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</si>
  <si>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</si>
  <si>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</si>
  <si>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</si>
  <si>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</si>
  <si>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</si>
  <si>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</si>
  <si>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</si>
  <si>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</si>
  <si>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</si>
  <si>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</si>
  <si>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</si>
  <si>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</si>
  <si>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</si>
  <si>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</si>
  <si>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</si>
  <si>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</si>
  <si>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</si>
  <si>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</si>
  <si>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</si>
  <si>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</si>
  <si>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</si>
  <si>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</si>
  <si>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</si>
  <si>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</si>
  <si>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</si>
  <si>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</si>
  <si>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</si>
  <si>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</si>
  <si>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</si>
  <si>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</si>
  <si>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</si>
  <si>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</si>
  <si>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</si>
  <si>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</si>
  <si>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</si>
  <si>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</si>
  <si>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</si>
  <si>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</si>
  <si>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</si>
  <si>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</si>
  <si>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</si>
  <si>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</si>
  <si>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</si>
  <si>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</si>
  <si>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</si>
  <si>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</si>
  <si>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</si>
  <si>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</si>
  <si>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</si>
  <si>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</si>
  <si>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</si>
  <si>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</si>
  <si>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</si>
  <si>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</si>
  <si>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</si>
  <si>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</si>
  <si>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</si>
  <si>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</si>
  <si>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</si>
  <si>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</si>
  <si>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</si>
  <si>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</si>
  <si>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</si>
  <si>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</si>
  <si>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</si>
  <si>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</si>
  <si>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</si>
  <si>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</si>
  <si>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</si>
  <si>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</si>
  <si>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</si>
  <si>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</si>
  <si>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</si>
  <si>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</si>
  <si>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</si>
  <si>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</si>
  <si>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</si>
  <si>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</si>
  <si>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</si>
  <si>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</si>
  <si>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</si>
  <si>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</si>
  <si>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</si>
  <si>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</si>
  <si>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</si>
  <si>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</si>
  <si>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</si>
  <si>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</si>
  <si>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</si>
  <si>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</si>
  <si>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</si>
  <si>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</si>
  <si>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</si>
  <si>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</si>
  <si>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</si>
  <si>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</si>
  <si>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</si>
  <si>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</si>
  <si>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</si>
  <si>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</si>
  <si>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</si>
  <si>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</si>
  <si>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</si>
  <si>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</si>
  <si>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</si>
  <si>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</si>
  <si>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</si>
  <si>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</si>
  <si>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</si>
  <si>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</si>
  <si>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</si>
  <si>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</si>
  <si>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</si>
  <si>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</si>
  <si>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</si>
  <si>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</si>
  <si>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</si>
  <si>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</si>
  <si>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</si>
  <si>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</si>
  <si>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</si>
  <si>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</si>
  <si>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</si>
  <si>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</si>
  <si>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</si>
  <si>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</si>
  <si>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</si>
  <si>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</si>
  <si>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</si>
  <si>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</si>
  <si>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</si>
  <si>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</si>
  <si>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</si>
  <si>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</si>
  <si>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</si>
  <si>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</si>
  <si>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</si>
  <si>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</si>
  <si>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</si>
  <si>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</si>
  <si>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</si>
  <si>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</si>
  <si>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</si>
  <si>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</si>
  <si>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</si>
  <si>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</si>
  <si>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</si>
  <si>
    <t>План реализации муниципальной программы</t>
  </si>
  <si>
    <t>Волосовский муниципальный район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</si>
  <si>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</si>
  <si>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</si>
  <si>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</si>
  <si>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</si>
  <si>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в том числе</t>
  </si>
  <si>
    <t>Всего</t>
  </si>
  <si>
    <t>Федеральный бюджет</t>
  </si>
  <si>
    <t>Прочие источники финансирования</t>
  </si>
  <si>
    <t>Итого</t>
  </si>
  <si>
    <t>Проектная часть</t>
  </si>
  <si>
    <t xml:space="preserve">                                                               Итого</t>
  </si>
  <si>
    <t>в том числе :</t>
  </si>
  <si>
    <t>1. Расходы по созданию мест (площадок) накопления твердых коммунальных отходов</t>
  </si>
  <si>
    <t>Процессная часть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</si>
  <si>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</si>
  <si>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</si>
  <si>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</si>
  <si>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Комплекс процессных мероприятий "Мероприятия в области коммунального хозяйства муниципального образования"</t>
  </si>
  <si>
    <t>Комплекс процессных мероприятий "Мероприятия по повышению благоустроенности муниципального образования"</t>
  </si>
  <si>
    <t>К муниципальной программе</t>
  </si>
  <si>
    <t xml:space="preserve">"Комплексное развитие территории </t>
  </si>
  <si>
    <t>МО Большеврудское сельское поселение</t>
  </si>
  <si>
    <t>Ленинградской области"</t>
  </si>
  <si>
    <t xml:space="preserve">"Комплексное развитие территории Большеврудского сельского поселения </t>
  </si>
  <si>
    <t>Планируемые объемы финансирования  (тыс. рублей в ценах соответствующих лет)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</si>
  <si>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</si>
  <si>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</si>
  <si>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</si>
  <si>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</si>
  <si>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Ремонт участка дороги местного значения в пос. Беседа Волосовского района Ленинградской области от МКД №4 до МОУ «Беседская основная общеобразовательная школа»</t>
  </si>
  <si>
    <t>Реконструкция канализационных очистных сооружений в п. Курск Волосовского района Ленинградской области</t>
  </si>
  <si>
    <t>Строительство канализационных очистных сооружений, дер. Большая Вруда</t>
  </si>
  <si>
    <t>1. Реализация мероприятий по ликвидации аварийного жилищного фонда на территории Ленинградской области</t>
  </si>
  <si>
    <t>1. Реализация комплекса мероприятий по борьбе с борщевиком Сосновского на территории муниципального образования</t>
  </si>
  <si>
    <t>7. Мероприятия, направленные на достижение цели федерального проекта "Формирование комфортной городской среды"</t>
  </si>
  <si>
    <t>4. Мероприятия, направленные на достижение цели федерального проекта "Благоустройство сельских территорий"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</si>
  <si>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</si>
  <si>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</si>
  <si>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Мероприятия, направленные на достижение цели федерального проекта "Дорожная сеть"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</si>
  <si>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</si>
  <si>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03150</t>
  </si>
  <si>
    <t>1. Мероприятия по текущему ремонту дорог общего пользования муниципального значения и сооружений на них</t>
  </si>
  <si>
    <t>2.  Мероприятия по содержанию дорог общего пользования муниципального значения и сооружений на них</t>
  </si>
  <si>
    <t xml:space="preserve">Областной бюджет </t>
  </si>
  <si>
    <t>Муниципальный бюджет</t>
  </si>
  <si>
    <t>Бюджет сельского поселения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</si>
  <si>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</si>
  <si>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</si>
  <si>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03510</t>
  </si>
  <si>
    <t>03500</t>
  </si>
  <si>
    <t>03190</t>
  </si>
  <si>
    <t>03160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</si>
  <si>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</si>
  <si>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</si>
  <si>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колодцев в д. Шуговицы, д. Хотынцы, д. Новые Смолеговицы, д. Молосковицы;</t>
  </si>
  <si>
    <t>1. Мероприятия по организации и содержанию уличного освещения населенных пунктов муниципального образования</t>
  </si>
  <si>
    <t>2. Мероприятия по озеленению территории муниципального образования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</si>
  <si>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</si>
  <si>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4. Мероприятия по организации и содержанию мест захоронения муниципального образования</t>
  </si>
  <si>
    <t>5. Мероприятия по организации благоустройства территории поселения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</si>
  <si>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</si>
  <si>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</si>
  <si>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</si>
  <si>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уличного освещения в д. Сырковицы, ул. Неревицы; д. Старые Смолеговицы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</si>
  <si>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</si>
  <si>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Приобретение и установка детских игровых площадок в д. Хотыницы, пос. Остроговицы, д. Сырковицы, д. Каложицы</t>
  </si>
  <si>
    <t>06050</t>
  </si>
  <si>
    <t>06040</t>
  </si>
  <si>
    <t>06030</t>
  </si>
  <si>
    <t>06020</t>
  </si>
  <si>
    <t>06010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</si>
  <si>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</si>
  <si>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</si>
  <si>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</si>
  <si>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</si>
  <si>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</si>
  <si>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</si>
  <si>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</si>
  <si>
    <t>Приложение № 4</t>
  </si>
  <si>
    <t>Сектор по межпоселковому взаимодействию</t>
  </si>
  <si>
    <t>Сектор  по социальным вопросам и правовому обеспечению</t>
  </si>
  <si>
    <t>Сектор по управлению муниципальным имуществом</t>
  </si>
  <si>
    <t>1. Мероприятия по благоустройству дворовых территорий муниципального образования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</si>
  <si>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</si>
  <si>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</si>
  <si>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</si>
  <si>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>Строительный контроль за выполнением работ по капитальному ремонту общего имущества многоквартирных домов, расположенных на территории муниципального образования Большеврудское сельское поселение Волосовского муниципального района Ленинградской области по адресам: п.Беседа дом № 1, п.Беседа дом № 2</t>
  </si>
  <si>
    <t xml:space="preserve">в редакции
Постановления администрации
МО Большеврудское СП
от 25.11.2022 года № 349
</t>
  </si>
  <si>
    <t>55550</t>
  </si>
  <si>
    <t>F2. Федеральный проект "Формирование комфортной городской среды"</t>
  </si>
  <si>
    <t>1. Мероприятия по формированию современной городской среды</t>
  </si>
  <si>
    <t>Благоустройство общественной территории «Яблоневый сад», расположенной по адресу: Ленинградская область Волосовский район в пос.Курск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</si>
</sst>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1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wrapText="1"/>
    </xf>
    <xf numFmtId="2" fontId="20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2" fontId="19" fillId="0" borderId="1" xfId="0" applyNumberFormat="1" applyFont="1" applyFill="1" applyBorder="1" applyAlignment="1">
      <alignment horizontal="center" wrapText="1"/>
    </xf>
    <xf numFmtId="0" fontId="21" fillId="0" borderId="8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left" vertical="top"/>
    </xf>
    <xf numFmtId="49" fontId="0" fillId="0" borderId="0" xfId="0" applyNumberFormat="1" applyFill="1"/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left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wrapText="1"/>
    </xf>
    <xf numFmtId="0" fontId="16" fillId="0" borderId="8" xfId="0" applyFont="1" applyFill="1" applyBorder="1" applyAlignment="1">
      <alignment wrapText="1"/>
    </xf>
    <xf numFmtId="0" fontId="15" fillId="0" borderId="2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vertic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4" xfId="0" applyFont="1" applyFill="1" applyBorder="1"/>
    <xf numFmtId="0" fontId="0" fillId="0" borderId="3" xfId="0" applyFont="1" applyFill="1" applyBorder="1"/>
    <xf numFmtId="49" fontId="2" fillId="0" borderId="1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zoomScale="90" zoomScaleNormal="90" workbookViewId="0">
      <selection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112" t="s">
        <v>64</v>
      </c>
      <c r="B1" s="112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</row>
    <row r="2" spans="1:18" ht="15.75" customHeight="1">
      <c r="A2" s="117" t="s">
        <v>15</v>
      </c>
      <c r="B2" s="118" t="s">
        <v>14</v>
      </c>
      <c r="C2" s="110" t="s">
        <v>0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1:18" ht="15.75">
      <c r="A3" s="117"/>
      <c r="B3" s="118"/>
      <c r="C3" s="117" t="s">
        <v>52</v>
      </c>
      <c r="D3" s="117"/>
      <c r="E3" s="117"/>
      <c r="F3" s="117" t="s">
        <v>73</v>
      </c>
      <c r="G3" s="117"/>
      <c r="H3" s="117"/>
      <c r="I3" s="117" t="s">
        <v>74</v>
      </c>
      <c r="J3" s="117"/>
      <c r="K3" s="117"/>
      <c r="L3" s="117" t="s">
        <v>85</v>
      </c>
      <c r="M3" s="117"/>
      <c r="N3" s="117"/>
      <c r="O3" s="117" t="s">
        <v>80</v>
      </c>
      <c r="P3" s="117"/>
      <c r="Q3" s="117"/>
    </row>
    <row r="4" spans="1:18" ht="15.75">
      <c r="A4" s="117"/>
      <c r="B4" s="118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1140.306+F14+F15+F16+F17+F19</f>
        <v>1348.1344900000001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86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87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92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123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124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125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155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157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179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176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177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178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180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77"/>
      <c r="B19" s="16" t="s">
        <v>201</v>
      </c>
      <c r="C19" s="3"/>
      <c r="D19" s="3"/>
      <c r="E19" s="38"/>
      <c r="F19" s="38">
        <f>44.47549</f>
        <v>44.475490000000001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114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6051.1848100000007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115"/>
      <c r="B21" s="17" t="s">
        <v>88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115"/>
      <c r="B22" s="17" t="s">
        <v>89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115"/>
      <c r="B23" s="17" t="s">
        <v>90</v>
      </c>
      <c r="C23" s="3">
        <f>400+103.395</f>
        <v>503.39499999999998</v>
      </c>
      <c r="D23" s="3"/>
      <c r="E23" s="3"/>
      <c r="F23" s="3">
        <f>554.4+9.16+700.1+783.36681</f>
        <v>2047.0268099999998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116"/>
      <c r="B24" s="17" t="s">
        <v>91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80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114" t="s">
        <v>7</v>
      </c>
      <c r="B26" s="15" t="s">
        <v>78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115"/>
      <c r="B27" s="16" t="s">
        <v>126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115"/>
      <c r="B28" s="16" t="s">
        <v>127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115"/>
      <c r="B29" s="16" t="s">
        <v>128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116"/>
      <c r="B30" s="16" t="s">
        <v>129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7" t="s">
        <v>25</v>
      </c>
      <c r="B31" s="15" t="s">
        <v>144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156</v>
      </c>
    </row>
    <row r="32" spans="1:18" s="50" customFormat="1" ht="51" customHeight="1">
      <c r="A32" s="77"/>
      <c r="B32" s="16" t="s">
        <v>145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80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75">
        <f>F5+F20+F25+F26+F31</f>
        <v>7999.319300000001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zoomScale="90" zoomScaleNormal="90" workbookViewId="0">
      <selection activeCell="T8" sqref="T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1.5703125" style="4" bestFit="1" customWidth="1"/>
    <col min="4" max="4" width="5.7109375" style="4" bestFit="1" customWidth="1"/>
    <col min="5" max="5" width="12.7109375" style="4" bestFit="1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112" t="s">
        <v>206</v>
      </c>
      <c r="B1" s="112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7" ht="15.75" customHeight="1">
      <c r="A2" s="117" t="s">
        <v>15</v>
      </c>
      <c r="B2" s="118" t="s">
        <v>14</v>
      </c>
      <c r="C2" s="117" t="s">
        <v>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7">
      <c r="A3" s="117"/>
      <c r="B3" s="118"/>
      <c r="C3" s="119" t="s">
        <v>52</v>
      </c>
      <c r="D3" s="119"/>
      <c r="E3" s="119"/>
      <c r="F3" s="119" t="s">
        <v>73</v>
      </c>
      <c r="G3" s="119"/>
      <c r="H3" s="119" t="s">
        <v>74</v>
      </c>
      <c r="I3" s="119"/>
      <c r="J3" s="119" t="s">
        <v>79</v>
      </c>
      <c r="K3" s="119"/>
      <c r="L3" s="119" t="s">
        <v>80</v>
      </c>
      <c r="M3" s="119"/>
    </row>
    <row r="4" spans="1:17">
      <c r="A4" s="117"/>
      <c r="B4" s="118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1471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104</v>
      </c>
      <c r="C6" s="3">
        <v>1159.8630000000001</v>
      </c>
      <c r="D6" s="3"/>
      <c r="E6" s="3"/>
      <c r="F6" s="3">
        <v>1471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152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114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3324.5275100000003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116"/>
      <c r="B9" s="16" t="s">
        <v>105</v>
      </c>
      <c r="C9" s="3">
        <f>760.555+1640.4</f>
        <v>2400.9549999999999</v>
      </c>
      <c r="D9" s="3"/>
      <c r="E9" s="3"/>
      <c r="F9" s="3">
        <f>937.22+2345.669</f>
        <v>3282.8890000000001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160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114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290.56799999999998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116"/>
      <c r="B12" s="16" t="s">
        <v>130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106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131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148</v>
      </c>
      <c r="C15" s="3">
        <v>496.01195999999999</v>
      </c>
      <c r="D15" s="3"/>
      <c r="E15" s="3"/>
      <c r="F15" s="3">
        <v>49.62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147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185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184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114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6070.55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115"/>
      <c r="B20" s="16" t="s">
        <v>107</v>
      </c>
      <c r="C20" s="3">
        <v>5823.18408</v>
      </c>
      <c r="D20" s="3"/>
      <c r="E20" s="3"/>
      <c r="F20" s="3">
        <v>6070.55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80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80" t="s">
        <v>27</v>
      </c>
      <c r="B22" s="15" t="s">
        <v>36</v>
      </c>
      <c r="C22" s="2">
        <v>1818.92391</v>
      </c>
      <c r="D22" s="2"/>
      <c r="E22" s="2"/>
      <c r="F22" s="2">
        <v>1238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80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76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4217.8980000000001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114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78.731439999999992</v>
      </c>
      <c r="G25" s="2">
        <f t="shared" si="4"/>
        <v>1491.3920000000001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65</v>
      </c>
    </row>
    <row r="26" spans="1:16" ht="33" customHeight="1">
      <c r="A26" s="116"/>
      <c r="B26" s="27" t="s">
        <v>108</v>
      </c>
      <c r="C26" s="3">
        <v>229.06325000000001</v>
      </c>
      <c r="D26" s="2"/>
      <c r="E26" s="3">
        <v>323.92782</v>
      </c>
      <c r="F26" s="3">
        <v>73.931439999999995</v>
      </c>
      <c r="G26" s="3">
        <v>1401.251</v>
      </c>
      <c r="H26" s="3"/>
      <c r="I26" s="3"/>
      <c r="J26" s="3"/>
      <c r="K26" s="3"/>
      <c r="L26" s="3"/>
      <c r="M26" s="3"/>
    </row>
    <row r="27" spans="1:16" ht="52.5" customHeight="1">
      <c r="A27" s="78"/>
      <c r="B27" s="27" t="s">
        <v>109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8" t="s">
        <v>35</v>
      </c>
      <c r="B28" s="26" t="s">
        <v>77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158</v>
      </c>
    </row>
    <row r="29" spans="1:16" ht="53.25" customHeight="1">
      <c r="A29" s="78"/>
      <c r="B29" s="27" t="s">
        <v>110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8"/>
      <c r="B30" s="27" t="s">
        <v>111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112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186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8" t="s">
        <v>37</v>
      </c>
      <c r="B33" s="26" t="s">
        <v>78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159</v>
      </c>
    </row>
    <row r="34" spans="1:17" ht="64.5" customHeight="1">
      <c r="A34" s="78"/>
      <c r="B34" s="27" t="s">
        <v>113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114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146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161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162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163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164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8" t="s">
        <v>38</v>
      </c>
      <c r="B41" s="26" t="s">
        <v>84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</f>
        <v>30</v>
      </c>
      <c r="I41" s="2">
        <f>I42+I43+I44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168</v>
      </c>
    </row>
    <row r="42" spans="1:17" ht="128.25" customHeight="1">
      <c r="A42" s="78"/>
      <c r="B42" s="27" t="s">
        <v>115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8"/>
      <c r="B43" s="27" t="s">
        <v>116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117</v>
      </c>
      <c r="C44" s="3"/>
      <c r="D44" s="3"/>
      <c r="E44" s="3"/>
      <c r="F44" s="3"/>
      <c r="G44" s="3"/>
      <c r="H44" s="3">
        <v>30</v>
      </c>
      <c r="I44" s="3">
        <v>570</v>
      </c>
      <c r="J44" s="3"/>
      <c r="K44" s="3"/>
      <c r="L44" s="51"/>
      <c r="M44" s="3"/>
    </row>
    <row r="45" spans="1:17" s="50" customFormat="1" ht="35.25" customHeight="1">
      <c r="A45" s="78" t="s">
        <v>149</v>
      </c>
      <c r="B45" s="26" t="s">
        <v>150</v>
      </c>
      <c r="C45" s="2">
        <f>C46+C47</f>
        <v>15.2</v>
      </c>
      <c r="D45" s="2">
        <f t="shared" ref="D45:M45" si="8">D46+D47</f>
        <v>0</v>
      </c>
      <c r="E45" s="2">
        <f t="shared" si="8"/>
        <v>288.8</v>
      </c>
      <c r="F45" s="2">
        <f>F46+F47+F48</f>
        <v>795.11703999999997</v>
      </c>
      <c r="G45" s="2">
        <f t="shared" si="8"/>
        <v>1062.0999999999999</v>
      </c>
      <c r="H45" s="2">
        <f t="shared" si="8"/>
        <v>0</v>
      </c>
      <c r="I45" s="2">
        <f t="shared" si="8"/>
        <v>0</v>
      </c>
      <c r="J45" s="2">
        <f t="shared" si="8"/>
        <v>0</v>
      </c>
      <c r="K45" s="2">
        <f t="shared" si="8"/>
        <v>0</v>
      </c>
      <c r="L45" s="2">
        <f t="shared" si="8"/>
        <v>0</v>
      </c>
      <c r="M45" s="2">
        <f t="shared" si="8"/>
        <v>0</v>
      </c>
      <c r="N45" s="48"/>
      <c r="O45" s="66" t="s">
        <v>167</v>
      </c>
      <c r="Q45" s="56"/>
    </row>
    <row r="46" spans="1:17" ht="51.75" customHeight="1">
      <c r="A46" s="53"/>
      <c r="B46" s="27" t="s">
        <v>151</v>
      </c>
      <c r="C46" s="3">
        <v>15.2</v>
      </c>
      <c r="D46" s="3"/>
      <c r="E46" s="3">
        <v>288.8</v>
      </c>
      <c r="F46" s="3"/>
      <c r="G46" s="3"/>
      <c r="H46" s="3"/>
      <c r="I46" s="3"/>
      <c r="J46" s="3"/>
      <c r="K46" s="3"/>
      <c r="L46" s="51"/>
      <c r="M46" s="3"/>
    </row>
    <row r="47" spans="1:17" ht="51.75" customHeight="1">
      <c r="A47" s="53"/>
      <c r="B47" s="27" t="s">
        <v>188</v>
      </c>
      <c r="C47" s="3"/>
      <c r="D47" s="3"/>
      <c r="E47" s="3"/>
      <c r="F47" s="3">
        <f>388.19704+139.92</f>
        <v>528.11703999999997</v>
      </c>
      <c r="G47" s="3">
        <v>1062.0999999999999</v>
      </c>
      <c r="H47" s="3"/>
      <c r="I47" s="3"/>
      <c r="J47" s="3"/>
      <c r="K47" s="3"/>
      <c r="L47" s="51"/>
      <c r="M47" s="3"/>
    </row>
    <row r="48" spans="1:17" ht="34.5" customHeight="1">
      <c r="A48" s="53"/>
      <c r="B48" s="27" t="s">
        <v>189</v>
      </c>
      <c r="C48" s="3"/>
      <c r="D48" s="3"/>
      <c r="E48" s="3"/>
      <c r="F48" s="3">
        <v>267</v>
      </c>
      <c r="G48" s="3"/>
      <c r="H48" s="3"/>
      <c r="I48" s="3"/>
      <c r="J48" s="3"/>
      <c r="K48" s="3"/>
      <c r="L48" s="51"/>
      <c r="M48" s="3"/>
    </row>
    <row r="49" spans="1:15" ht="51.75" customHeight="1">
      <c r="A49" s="78" t="s">
        <v>165</v>
      </c>
      <c r="B49" s="15" t="s">
        <v>138</v>
      </c>
      <c r="C49" s="3"/>
      <c r="D49" s="3"/>
      <c r="E49" s="3"/>
      <c r="F49" s="39">
        <f>F50</f>
        <v>10.52655</v>
      </c>
      <c r="G49" s="39">
        <f>G50</f>
        <v>200</v>
      </c>
      <c r="H49" s="3"/>
      <c r="I49" s="3"/>
      <c r="J49" s="3"/>
      <c r="K49" s="3"/>
      <c r="L49" s="51"/>
      <c r="M49" s="3"/>
      <c r="O49" s="14" t="s">
        <v>166</v>
      </c>
    </row>
    <row r="50" spans="1:15" ht="51.75" customHeight="1">
      <c r="A50" s="53"/>
      <c r="B50" s="16" t="s">
        <v>170</v>
      </c>
      <c r="C50" s="3"/>
      <c r="D50" s="3"/>
      <c r="E50" s="3"/>
      <c r="F50" s="38">
        <v>10.52655</v>
      </c>
      <c r="G50" s="38">
        <v>200</v>
      </c>
      <c r="H50" s="3"/>
      <c r="I50" s="3"/>
      <c r="J50" s="3"/>
      <c r="K50" s="3"/>
      <c r="L50" s="51"/>
      <c r="M50" s="3"/>
    </row>
    <row r="51" spans="1:15" ht="51.75" customHeight="1">
      <c r="A51" s="78" t="s">
        <v>171</v>
      </c>
      <c r="B51" s="15" t="s">
        <v>172</v>
      </c>
      <c r="C51" s="2"/>
      <c r="D51" s="2"/>
      <c r="E51" s="2"/>
      <c r="F51" s="39">
        <f>F52+F53+F54</f>
        <v>210.54774000000003</v>
      </c>
      <c r="G51" s="39">
        <f>G52+G53</f>
        <v>22779.421470000001</v>
      </c>
      <c r="H51" s="70">
        <v>160.90600000000001</v>
      </c>
      <c r="I51" s="70">
        <v>15929.77599</v>
      </c>
      <c r="J51" s="2"/>
      <c r="K51" s="2"/>
      <c r="L51" s="54"/>
      <c r="M51" s="2"/>
      <c r="O51" s="14" t="s">
        <v>175</v>
      </c>
    </row>
    <row r="52" spans="1:15" ht="85.5" customHeight="1">
      <c r="A52" s="53"/>
      <c r="B52" s="16" t="s">
        <v>173</v>
      </c>
      <c r="C52" s="3"/>
      <c r="D52" s="3"/>
      <c r="E52" s="3"/>
      <c r="F52" s="38">
        <v>100.13401</v>
      </c>
      <c r="G52" s="38">
        <v>9913.2668400000002</v>
      </c>
      <c r="H52" s="3"/>
      <c r="I52" s="3"/>
      <c r="J52" s="3"/>
      <c r="K52" s="3"/>
      <c r="L52" s="51"/>
      <c r="M52" s="3"/>
    </row>
    <row r="53" spans="1:15" ht="84" customHeight="1">
      <c r="A53" s="53"/>
      <c r="B53" s="16" t="s">
        <v>174</v>
      </c>
      <c r="C53" s="3"/>
      <c r="D53" s="3"/>
      <c r="E53" s="3"/>
      <c r="F53" s="38">
        <f>129.96116-19.54743</f>
        <v>110.41373000000002</v>
      </c>
      <c r="G53" s="38">
        <v>12866.154630000001</v>
      </c>
      <c r="H53" s="3"/>
      <c r="I53" s="3"/>
      <c r="J53" s="3"/>
      <c r="K53" s="3"/>
      <c r="L53" s="51"/>
      <c r="M53" s="3"/>
    </row>
    <row r="54" spans="1:15" ht="36" customHeight="1">
      <c r="A54" s="53"/>
      <c r="B54" s="16" t="s">
        <v>187</v>
      </c>
      <c r="C54" s="3"/>
      <c r="D54" s="3"/>
      <c r="E54" s="3"/>
      <c r="F54" s="38"/>
      <c r="G54" s="38"/>
      <c r="H54" s="3"/>
      <c r="I54" s="3"/>
      <c r="J54" s="3"/>
      <c r="K54" s="3"/>
      <c r="L54" s="51"/>
      <c r="M54" s="3"/>
    </row>
    <row r="55" spans="1:15">
      <c r="A55" s="80"/>
      <c r="B55" s="15" t="s">
        <v>8</v>
      </c>
      <c r="C55" s="2">
        <f t="shared" ref="C55:M55" si="9">C5+C8+C11+C19+C21+C22+C23+C24+C25+C28+C33+C41+C45+C49+C51</f>
        <v>19469.993539999999</v>
      </c>
      <c r="D55" s="2">
        <f t="shared" si="9"/>
        <v>0</v>
      </c>
      <c r="E55" s="2">
        <f t="shared" si="9"/>
        <v>96268.21060000002</v>
      </c>
      <c r="F55" s="2">
        <f t="shared" si="9"/>
        <v>18799.943180000002</v>
      </c>
      <c r="G55" s="2">
        <f t="shared" si="9"/>
        <v>51846.401830000003</v>
      </c>
      <c r="H55" s="2">
        <f t="shared" si="9"/>
        <v>12917.273630000002</v>
      </c>
      <c r="I55" s="2">
        <f t="shared" si="9"/>
        <v>41861.715989999997</v>
      </c>
      <c r="J55" s="2">
        <f t="shared" si="9"/>
        <v>16322.4964</v>
      </c>
      <c r="K55" s="2">
        <f t="shared" si="9"/>
        <v>0</v>
      </c>
      <c r="L55" s="2">
        <f t="shared" si="9"/>
        <v>13110</v>
      </c>
      <c r="M55" s="2">
        <f t="shared" si="9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9" zoomScale="85" zoomScaleNormal="85" workbookViewId="0">
      <selection activeCell="S10" sqref="S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112" t="s">
        <v>132</v>
      </c>
      <c r="B1" s="112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6" ht="15.75" customHeight="1">
      <c r="A2" s="117" t="s">
        <v>15</v>
      </c>
      <c r="B2" s="118" t="s">
        <v>14</v>
      </c>
      <c r="C2" s="117" t="s">
        <v>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6" ht="59.25" customHeight="1">
      <c r="A3" s="117"/>
      <c r="B3" s="118"/>
      <c r="C3" s="117" t="s">
        <v>52</v>
      </c>
      <c r="D3" s="117"/>
      <c r="E3" s="117"/>
      <c r="F3" s="117" t="s">
        <v>73</v>
      </c>
      <c r="G3" s="117"/>
      <c r="H3" s="117" t="s">
        <v>74</v>
      </c>
      <c r="I3" s="117"/>
      <c r="J3" s="117" t="s">
        <v>79</v>
      </c>
      <c r="K3" s="117"/>
      <c r="L3" s="117"/>
      <c r="M3" s="117" t="s">
        <v>80</v>
      </c>
      <c r="N3" s="117"/>
    </row>
    <row r="4" spans="1:16" ht="28.5" customHeight="1">
      <c r="A4" s="117"/>
      <c r="B4" s="118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70</v>
      </c>
      <c r="M4" s="79" t="s">
        <v>12</v>
      </c>
      <c r="N4" s="79" t="s">
        <v>13</v>
      </c>
    </row>
    <row r="5" spans="1:16" ht="59.25" hidden="1" customHeight="1">
      <c r="A5" s="80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0"/>
      <c r="B6" s="16" t="s">
        <v>68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120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120"/>
      <c r="B8" s="16" t="s">
        <v>67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76"/>
      <c r="B9" s="27" t="s">
        <v>69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114" t="s">
        <v>1</v>
      </c>
      <c r="B10" s="15" t="s">
        <v>133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115"/>
      <c r="B11" s="41" t="s">
        <v>118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115"/>
      <c r="B12" s="41" t="s">
        <v>119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116"/>
      <c r="B13" s="41" t="s">
        <v>135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114" t="s">
        <v>3</v>
      </c>
      <c r="B14" s="15" t="s">
        <v>137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540.92700000000002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169</v>
      </c>
    </row>
    <row r="15" spans="1:16" ht="49.5" customHeight="1">
      <c r="A15" s="116"/>
      <c r="B15" s="16" t="s">
        <v>136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181</v>
      </c>
      <c r="C16" s="3"/>
      <c r="D16" s="3"/>
      <c r="E16" s="3"/>
      <c r="F16" s="3">
        <v>390.7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190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77"/>
      <c r="B18" s="16" t="s">
        <v>200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77"/>
      <c r="B19" s="16" t="s">
        <v>203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77"/>
      <c r="B20" s="16" t="s">
        <v>204</v>
      </c>
      <c r="C20" s="3"/>
      <c r="D20" s="3"/>
      <c r="E20" s="3"/>
      <c r="F20" s="3">
        <v>1.627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77"/>
      <c r="B21" s="16" t="s">
        <v>205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114" t="s">
        <v>5</v>
      </c>
      <c r="B22" s="15" t="s">
        <v>138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116"/>
      <c r="B23" s="16" t="s">
        <v>191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114" t="s">
        <v>7</v>
      </c>
      <c r="B24" s="15" t="s">
        <v>134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116"/>
      <c r="B25" s="16" t="s">
        <v>139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78" t="s">
        <v>25</v>
      </c>
      <c r="B26" s="15" t="s">
        <v>192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202</v>
      </c>
    </row>
    <row r="27" spans="1:16" ht="53.25" customHeight="1">
      <c r="A27" s="78"/>
      <c r="B27" s="16" t="s">
        <v>193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0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677.92700000000002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6" sqref="F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112" t="s">
        <v>63</v>
      </c>
      <c r="B1" s="112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3"/>
      <c r="O1" s="29"/>
    </row>
    <row r="2" spans="1:15" s="4" customFormat="1" ht="15.75" customHeight="1">
      <c r="A2" s="117" t="s">
        <v>15</v>
      </c>
      <c r="B2" s="118" t="s">
        <v>14</v>
      </c>
      <c r="C2" s="117" t="s">
        <v>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3"/>
      <c r="O2" s="29"/>
    </row>
    <row r="3" spans="1:15" s="4" customFormat="1" ht="15.75" customHeight="1">
      <c r="A3" s="117"/>
      <c r="B3" s="118"/>
      <c r="C3" s="117" t="s">
        <v>120</v>
      </c>
      <c r="D3" s="117"/>
      <c r="E3" s="117"/>
      <c r="F3" s="117" t="s">
        <v>73</v>
      </c>
      <c r="G3" s="117"/>
      <c r="H3" s="117" t="s">
        <v>74</v>
      </c>
      <c r="I3" s="117"/>
      <c r="J3" s="117" t="s">
        <v>79</v>
      </c>
      <c r="K3" s="117"/>
      <c r="L3" s="117" t="s">
        <v>80</v>
      </c>
      <c r="M3" s="117"/>
      <c r="N3" s="13"/>
      <c r="O3" s="29"/>
    </row>
    <row r="4" spans="1:15" s="4" customFormat="1" ht="15.75">
      <c r="A4" s="117"/>
      <c r="B4" s="118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201.3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182</v>
      </c>
      <c r="O5" s="29" t="s">
        <v>62</v>
      </c>
    </row>
    <row r="6" spans="1:15" s="4" customFormat="1" ht="49.5" customHeight="1">
      <c r="A6" s="45"/>
      <c r="B6" s="16" t="s">
        <v>122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114" t="s">
        <v>3</v>
      </c>
      <c r="B7" s="15" t="s">
        <v>66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71</v>
      </c>
      <c r="O7" s="49"/>
    </row>
    <row r="8" spans="1:15" s="50" customFormat="1" ht="34.5" customHeight="1">
      <c r="A8" s="116"/>
      <c r="B8" s="16" t="s">
        <v>121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69"/>
      <c r="B9" s="16" t="s">
        <v>183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712.40000000000009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B10" sqref="B10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112" t="s">
        <v>72</v>
      </c>
      <c r="B1" s="112"/>
      <c r="C1" s="113"/>
      <c r="D1" s="113"/>
      <c r="E1" s="113"/>
      <c r="F1" s="113"/>
      <c r="G1" s="113"/>
      <c r="H1" s="113"/>
      <c r="I1" s="113"/>
      <c r="J1" s="113"/>
      <c r="K1" s="71"/>
    </row>
    <row r="2" spans="1:18" s="4" customFormat="1" ht="15.75" customHeight="1">
      <c r="A2" s="117" t="s">
        <v>15</v>
      </c>
      <c r="B2" s="118" t="s">
        <v>14</v>
      </c>
      <c r="C2" s="110" t="s">
        <v>0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21"/>
    </row>
    <row r="3" spans="1:18" s="4" customFormat="1" ht="15.75" customHeight="1">
      <c r="A3" s="117"/>
      <c r="B3" s="118"/>
      <c r="C3" s="110" t="s">
        <v>52</v>
      </c>
      <c r="D3" s="111"/>
      <c r="E3" s="121"/>
      <c r="F3" s="110" t="s">
        <v>73</v>
      </c>
      <c r="G3" s="111"/>
      <c r="H3" s="121"/>
      <c r="I3" s="110" t="s">
        <v>74</v>
      </c>
      <c r="J3" s="111"/>
      <c r="K3" s="121"/>
      <c r="L3" s="110" t="s">
        <v>79</v>
      </c>
      <c r="M3" s="111"/>
      <c r="N3" s="111"/>
      <c r="O3" s="117" t="s">
        <v>80</v>
      </c>
      <c r="P3" s="117"/>
      <c r="Q3" s="117"/>
    </row>
    <row r="4" spans="1:18" s="4" customFormat="1" ht="15.75">
      <c r="A4" s="117"/>
      <c r="B4" s="118"/>
      <c r="C4" s="73" t="s">
        <v>12</v>
      </c>
      <c r="D4" s="73" t="s">
        <v>13</v>
      </c>
      <c r="E4" s="73" t="s">
        <v>70</v>
      </c>
      <c r="F4" s="73" t="s">
        <v>12</v>
      </c>
      <c r="G4" s="73" t="s">
        <v>13</v>
      </c>
      <c r="H4" s="73" t="s">
        <v>70</v>
      </c>
      <c r="I4" s="73" t="s">
        <v>12</v>
      </c>
      <c r="J4" s="73" t="s">
        <v>13</v>
      </c>
      <c r="K4" s="73" t="s">
        <v>70</v>
      </c>
      <c r="L4" s="73" t="s">
        <v>12</v>
      </c>
      <c r="M4" s="73" t="s">
        <v>13</v>
      </c>
      <c r="N4" s="73" t="s">
        <v>70</v>
      </c>
      <c r="O4" s="73" t="s">
        <v>12</v>
      </c>
      <c r="P4" s="73" t="s">
        <v>13</v>
      </c>
      <c r="Q4" s="73" t="s">
        <v>70</v>
      </c>
    </row>
    <row r="5" spans="1:18" s="4" customFormat="1" ht="33.75" customHeight="1">
      <c r="A5" s="114" t="s">
        <v>1</v>
      </c>
      <c r="B5" s="67" t="s">
        <v>75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115"/>
      <c r="B6" s="68" t="s">
        <v>93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115"/>
      <c r="B7" s="16" t="s">
        <v>94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115"/>
      <c r="B8" s="16" t="s">
        <v>95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115"/>
      <c r="B9" s="16" t="s">
        <v>96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115"/>
      <c r="B10" s="16" t="s">
        <v>97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153</v>
      </c>
    </row>
    <row r="11" spans="1:18" s="4" customFormat="1" ht="31.5" customHeight="1">
      <c r="A11" s="115"/>
      <c r="B11" s="16" t="s">
        <v>98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115"/>
      <c r="B12" s="16" t="s">
        <v>99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115"/>
      <c r="B13" s="16" t="s">
        <v>100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115"/>
      <c r="B14" s="16" t="s">
        <v>140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115"/>
      <c r="B15" s="16" t="s">
        <v>141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115"/>
      <c r="B16" s="16" t="s">
        <v>142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115" t="s">
        <v>3</v>
      </c>
      <c r="B17" s="15" t="s">
        <v>76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19573.8</v>
      </c>
      <c r="H17" s="54">
        <f t="shared" si="1"/>
        <v>8926.2000000000007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115"/>
      <c r="B18" s="16" t="s">
        <v>101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115"/>
      <c r="B19" s="16" t="s">
        <v>194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2"/>
      <c r="B20" s="16" t="s">
        <v>195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2"/>
      <c r="B21" s="16" t="s">
        <v>196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2"/>
      <c r="B22" s="16" t="s">
        <v>197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2"/>
      <c r="B23" s="16" t="s">
        <v>143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2"/>
      <c r="B24" s="16" t="s">
        <v>198</v>
      </c>
      <c r="C24" s="54"/>
      <c r="D24" s="54"/>
      <c r="E24" s="54"/>
      <c r="F24" s="3">
        <v>1500</v>
      </c>
      <c r="G24" s="3">
        <v>19573.8</v>
      </c>
      <c r="H24" s="3">
        <v>8926.2000000000007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2"/>
      <c r="B25" s="16" t="s">
        <v>199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2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2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2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2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2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2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2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4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19573.8</v>
      </c>
      <c r="H33" s="54">
        <f>H5+H17</f>
        <v>8926.2000000000007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112" t="s">
        <v>83</v>
      </c>
      <c r="B1" s="112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</row>
    <row r="2" spans="1:22" ht="15.75" customHeight="1">
      <c r="A2" s="117" t="s">
        <v>15</v>
      </c>
      <c r="B2" s="118" t="s">
        <v>14</v>
      </c>
      <c r="C2" s="110" t="s">
        <v>0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21"/>
    </row>
    <row r="3" spans="1:22" ht="15.75" customHeight="1">
      <c r="A3" s="117"/>
      <c r="B3" s="118"/>
      <c r="C3" s="117" t="s">
        <v>52</v>
      </c>
      <c r="D3" s="117"/>
      <c r="E3" s="117"/>
      <c r="F3" s="117"/>
      <c r="G3" s="117" t="s">
        <v>73</v>
      </c>
      <c r="H3" s="117"/>
      <c r="I3" s="117"/>
      <c r="J3" s="117"/>
      <c r="K3" s="117" t="s">
        <v>74</v>
      </c>
      <c r="L3" s="117"/>
      <c r="M3" s="117"/>
      <c r="N3" s="117"/>
      <c r="O3" s="117" t="s">
        <v>85</v>
      </c>
      <c r="P3" s="117"/>
      <c r="Q3" s="117"/>
      <c r="R3" s="117"/>
      <c r="S3" s="117" t="s">
        <v>80</v>
      </c>
      <c r="T3" s="117"/>
      <c r="U3" s="117"/>
      <c r="V3" s="117"/>
    </row>
    <row r="4" spans="1:22" ht="15.75">
      <c r="A4" s="117"/>
      <c r="B4" s="118"/>
      <c r="C4" s="60" t="s">
        <v>12</v>
      </c>
      <c r="D4" s="60" t="s">
        <v>16</v>
      </c>
      <c r="E4" s="60" t="s">
        <v>13</v>
      </c>
      <c r="F4" s="60" t="s">
        <v>70</v>
      </c>
      <c r="G4" s="60" t="s">
        <v>12</v>
      </c>
      <c r="H4" s="60" t="s">
        <v>16</v>
      </c>
      <c r="I4" s="60" t="s">
        <v>13</v>
      </c>
      <c r="J4" s="60" t="s">
        <v>70</v>
      </c>
      <c r="K4" s="60" t="s">
        <v>12</v>
      </c>
      <c r="L4" s="60" t="s">
        <v>16</v>
      </c>
      <c r="M4" s="60" t="s">
        <v>13</v>
      </c>
      <c r="N4" s="60" t="s">
        <v>70</v>
      </c>
      <c r="O4" s="60" t="s">
        <v>12</v>
      </c>
      <c r="P4" s="60" t="s">
        <v>16</v>
      </c>
      <c r="Q4" s="60" t="s">
        <v>13</v>
      </c>
      <c r="R4" s="60" t="s">
        <v>70</v>
      </c>
      <c r="S4" s="60" t="s">
        <v>12</v>
      </c>
      <c r="T4" s="60" t="s">
        <v>16</v>
      </c>
      <c r="U4" s="60" t="s">
        <v>13</v>
      </c>
      <c r="V4" s="60" t="s">
        <v>70</v>
      </c>
    </row>
    <row r="5" spans="1:22" ht="38.25" customHeight="1">
      <c r="A5" s="57" t="s">
        <v>1</v>
      </c>
      <c r="B5" s="15" t="s">
        <v>81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27" t="s">
        <v>154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</row>
    <row r="2" spans="1:26" s="4" customFormat="1" ht="31.5" customHeight="1">
      <c r="A2" s="117" t="s">
        <v>48</v>
      </c>
      <c r="B2" s="110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64" t="s">
        <v>102</v>
      </c>
    </row>
    <row r="3" spans="1:26" s="4" customFormat="1" ht="19.5" customHeight="1">
      <c r="A3" s="117"/>
      <c r="B3" s="110" t="s">
        <v>52</v>
      </c>
      <c r="C3" s="111"/>
      <c r="D3" s="111"/>
      <c r="E3" s="121"/>
      <c r="F3" s="110" t="s">
        <v>73</v>
      </c>
      <c r="G3" s="111"/>
      <c r="H3" s="111"/>
      <c r="I3" s="121"/>
      <c r="J3" s="110" t="s">
        <v>74</v>
      </c>
      <c r="K3" s="111"/>
      <c r="L3" s="111"/>
      <c r="M3" s="121"/>
      <c r="N3" s="110" t="s">
        <v>79</v>
      </c>
      <c r="O3" s="111"/>
      <c r="P3" s="111"/>
      <c r="Q3" s="121"/>
      <c r="R3" s="110" t="s">
        <v>80</v>
      </c>
      <c r="S3" s="111"/>
      <c r="T3" s="111"/>
      <c r="U3" s="121"/>
      <c r="V3" s="31"/>
      <c r="W3" s="122" t="s">
        <v>103</v>
      </c>
      <c r="X3" s="123"/>
      <c r="Y3" s="123"/>
      <c r="Z3" s="123"/>
    </row>
    <row r="4" spans="1:26" s="4" customFormat="1" ht="27.75" customHeight="1">
      <c r="A4" s="117"/>
      <c r="B4" s="28" t="s">
        <v>12</v>
      </c>
      <c r="C4" s="28" t="s">
        <v>16</v>
      </c>
      <c r="D4" s="28" t="s">
        <v>13</v>
      </c>
      <c r="E4" s="60" t="s">
        <v>70</v>
      </c>
      <c r="F4" s="28" t="s">
        <v>12</v>
      </c>
      <c r="G4" s="28" t="s">
        <v>16</v>
      </c>
      <c r="H4" s="28" t="s">
        <v>13</v>
      </c>
      <c r="I4" s="60" t="s">
        <v>70</v>
      </c>
      <c r="J4" s="28" t="s">
        <v>12</v>
      </c>
      <c r="K4" s="28" t="s">
        <v>16</v>
      </c>
      <c r="L4" s="28" t="s">
        <v>13</v>
      </c>
      <c r="M4" s="60" t="s">
        <v>70</v>
      </c>
      <c r="N4" s="28" t="s">
        <v>12</v>
      </c>
      <c r="O4" s="28" t="s">
        <v>16</v>
      </c>
      <c r="P4" s="28" t="s">
        <v>13</v>
      </c>
      <c r="Q4" s="42" t="s">
        <v>70</v>
      </c>
      <c r="R4" s="28" t="s">
        <v>12</v>
      </c>
      <c r="S4" s="28" t="s">
        <v>16</v>
      </c>
      <c r="T4" s="28" t="s">
        <v>13</v>
      </c>
      <c r="U4" s="52" t="s">
        <v>70</v>
      </c>
      <c r="V4" s="31"/>
      <c r="W4" s="43" t="s">
        <v>12</v>
      </c>
      <c r="X4" s="43" t="s">
        <v>16</v>
      </c>
      <c r="Y4" s="43" t="s">
        <v>13</v>
      </c>
      <c r="Z4" s="43" t="s">
        <v>70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7999.319300000001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46147.696390000005</v>
      </c>
      <c r="W5" s="24">
        <f>B5+F5+J5+N5+R5</f>
        <v>27322.63091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'2'!C55</f>
        <v>19469.993539999999</v>
      </c>
      <c r="C6" s="24">
        <f>'2'!D55</f>
        <v>0</v>
      </c>
      <c r="D6" s="24">
        <f>'2'!E55</f>
        <v>96268.21060000002</v>
      </c>
      <c r="E6" s="24"/>
      <c r="F6" s="24">
        <f>'2'!F55</f>
        <v>18799.943180000002</v>
      </c>
      <c r="G6" s="24"/>
      <c r="H6" s="24">
        <f>'2'!G55</f>
        <v>51846.401830000003</v>
      </c>
      <c r="I6" s="24"/>
      <c r="J6" s="24">
        <f>'2'!H55</f>
        <v>12917.273630000002</v>
      </c>
      <c r="K6" s="24"/>
      <c r="L6" s="24">
        <f>'2'!I55</f>
        <v>41861.715989999997</v>
      </c>
      <c r="M6" s="24"/>
      <c r="N6" s="24">
        <f>'2'!J55</f>
        <v>16322.4964</v>
      </c>
      <c r="O6" s="24"/>
      <c r="P6" s="24">
        <f>'2'!K55</f>
        <v>0</v>
      </c>
      <c r="Q6" s="24"/>
      <c r="R6" s="24">
        <f>'2'!L55</f>
        <v>13110</v>
      </c>
      <c r="S6" s="24"/>
      <c r="T6" s="24">
        <f>'2'!M55</f>
        <v>0</v>
      </c>
      <c r="U6" s="24"/>
      <c r="V6" s="33">
        <f>SUM(B6:U6)</f>
        <v>270596.03517000005</v>
      </c>
      <c r="W6" s="24">
        <f t="shared" ref="W6:X11" si="0">B6+F6+J6+N6+R6</f>
        <v>80619.706749999998</v>
      </c>
      <c r="X6" s="24">
        <f t="shared" si="0"/>
        <v>0</v>
      </c>
      <c r="Y6" s="24">
        <f t="shared" ref="Y6:Z11" si="1">D6+H6+L6+P6+T6</f>
        <v>189976.32842000003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677.92700000000002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119393.008</v>
      </c>
      <c r="W7" s="24">
        <f t="shared" si="0"/>
        <v>1890.7170000000001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712.40000000000009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2529.8249800000003</v>
      </c>
      <c r="W8" s="24">
        <f t="shared" si="0"/>
        <v>2529.8249800000003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19573.8</v>
      </c>
      <c r="I9" s="24">
        <f>'5'!H33</f>
        <v>8926.2000000000007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39857.18</v>
      </c>
      <c r="Z9" s="24">
        <f>Q9+U9+M9+I9+E9</f>
        <v>14705.82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29689.589480000006</v>
      </c>
      <c r="G11" s="25">
        <f t="shared" ref="G11" si="6">SUM(G5:G9)</f>
        <v>1638.127</v>
      </c>
      <c r="H11" s="25">
        <f>SUM(H5:H9)</f>
        <v>115724.75395</v>
      </c>
      <c r="I11" s="25">
        <f>SUM(I5:I9)</f>
        <v>8926.2000000000007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496102.53454000002</v>
      </c>
      <c r="W11" s="24">
        <f t="shared" si="0"/>
        <v>115235.84964</v>
      </c>
      <c r="X11" s="24">
        <f t="shared" si="0"/>
        <v>5860.6559999999999</v>
      </c>
      <c r="Y11" s="24">
        <f t="shared" si="1"/>
        <v>360300.20890000003</v>
      </c>
      <c r="Z11" s="24">
        <f t="shared" si="1"/>
        <v>14705.82</v>
      </c>
    </row>
    <row r="12" spans="1:26">
      <c r="B12" s="124">
        <f>B11+C11+D11+E11</f>
        <v>227508.85219000006</v>
      </c>
      <c r="C12" s="125"/>
      <c r="D12" s="125"/>
      <c r="E12" s="126"/>
      <c r="F12" s="124">
        <f>F11+G11+H11+I11</f>
        <v>155978.67043000003</v>
      </c>
      <c r="G12" s="125"/>
      <c r="H12" s="125"/>
      <c r="I12" s="126"/>
      <c r="J12" s="124">
        <f>J11+K11+L11+M11</f>
        <v>70221.629619999992</v>
      </c>
      <c r="K12" s="125"/>
      <c r="L12" s="125"/>
      <c r="M12" s="126"/>
      <c r="N12" s="124">
        <f>N11+O11+P11+Q11</f>
        <v>24233.382299999997</v>
      </c>
      <c r="O12" s="125"/>
      <c r="P12" s="125"/>
      <c r="Q12" s="126"/>
      <c r="R12" s="124">
        <f>R11+S11+T11+U11</f>
        <v>18160</v>
      </c>
      <c r="S12" s="125"/>
      <c r="T12" s="125"/>
      <c r="U12" s="126"/>
      <c r="V12" s="58"/>
      <c r="W12" s="124">
        <f>W11+X11+Y11+Z11</f>
        <v>496102.53454000002</v>
      </c>
      <c r="X12" s="125"/>
      <c r="Y12" s="125"/>
      <c r="Z12" s="126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35" t="s">
        <v>58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t="s">
        <v>55</v>
      </c>
    </row>
    <row r="2" spans="1:24" s="1" customFormat="1" ht="31.5" customHeight="1">
      <c r="A2" s="128" t="s">
        <v>56</v>
      </c>
      <c r="B2" s="137" t="s">
        <v>47</v>
      </c>
      <c r="C2" s="132" t="s">
        <v>0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4"/>
      <c r="U2" s="12" t="s">
        <v>53</v>
      </c>
      <c r="V2" s="138"/>
      <c r="W2" s="138"/>
      <c r="X2" s="138"/>
    </row>
    <row r="3" spans="1:24" s="1" customFormat="1" ht="19.5" customHeight="1">
      <c r="A3" s="128"/>
      <c r="B3" s="137"/>
      <c r="C3" s="117" t="s">
        <v>10</v>
      </c>
      <c r="D3" s="117"/>
      <c r="E3" s="117"/>
      <c r="F3" s="117" t="s">
        <v>9</v>
      </c>
      <c r="G3" s="117"/>
      <c r="H3" s="117"/>
      <c r="I3" s="128" t="s">
        <v>11</v>
      </c>
      <c r="J3" s="128"/>
      <c r="K3" s="128"/>
      <c r="L3" s="128" t="s">
        <v>49</v>
      </c>
      <c r="M3" s="128"/>
      <c r="N3" s="128"/>
      <c r="O3" s="128" t="s">
        <v>50</v>
      </c>
      <c r="P3" s="128"/>
      <c r="Q3" s="128" t="s">
        <v>51</v>
      </c>
      <c r="R3" s="128"/>
      <c r="S3" s="128" t="s">
        <v>52</v>
      </c>
      <c r="T3" s="128"/>
      <c r="U3" s="11"/>
      <c r="V3" s="129" t="s">
        <v>57</v>
      </c>
      <c r="W3" s="130"/>
      <c r="X3" s="131"/>
    </row>
    <row r="4" spans="1:24" s="1" customFormat="1" ht="27.75" customHeight="1">
      <c r="A4" s="128"/>
      <c r="B4" s="137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1"/>
  <sheetViews>
    <sheetView tabSelected="1" topLeftCell="A12" zoomScale="120" zoomScaleNormal="120" workbookViewId="0">
      <pane ySplit="3225" topLeftCell="A16" activePane="bottomLeft"/>
      <selection activeCell="A12" sqref="A1:XFD1048576"/>
      <selection pane="bottomLeft" activeCell="A20" sqref="A20:I20"/>
    </sheetView>
  </sheetViews>
  <sheetFormatPr defaultRowHeight="15"/>
  <cols>
    <col min="1" max="1" width="25.140625" style="106" customWidth="1"/>
    <col min="2" max="2" width="21.85546875" style="30" customWidth="1"/>
    <col min="3" max="3" width="8.7109375" style="30" bestFit="1" customWidth="1"/>
    <col min="4" max="9" width="13.140625" style="30" customWidth="1"/>
    <col min="10" max="11" width="9.140625" style="107"/>
    <col min="12" max="16384" width="9.140625" style="30"/>
  </cols>
  <sheetData>
    <row r="1" spans="1:12" ht="15" customHeight="1">
      <c r="A1" s="191" t="s">
        <v>286</v>
      </c>
      <c r="B1" s="191"/>
      <c r="C1" s="191"/>
      <c r="D1" s="191"/>
      <c r="E1" s="191"/>
      <c r="F1" s="191"/>
      <c r="G1" s="191"/>
      <c r="H1" s="191"/>
      <c r="I1" s="191"/>
      <c r="J1" s="141"/>
      <c r="K1" s="141"/>
      <c r="L1" s="187"/>
    </row>
    <row r="2" spans="1:12" ht="15.75" customHeight="1">
      <c r="A2" s="192" t="s">
        <v>227</v>
      </c>
      <c r="B2" s="192"/>
      <c r="C2" s="192"/>
      <c r="D2" s="192"/>
      <c r="E2" s="192"/>
      <c r="F2" s="192"/>
      <c r="G2" s="192"/>
      <c r="H2" s="192"/>
      <c r="I2" s="192"/>
      <c r="J2" s="141"/>
      <c r="K2" s="141"/>
      <c r="L2" s="187"/>
    </row>
    <row r="3" spans="1:12" ht="15" customHeight="1">
      <c r="A3" s="191" t="s">
        <v>228</v>
      </c>
      <c r="B3" s="191"/>
      <c r="C3" s="191"/>
      <c r="D3" s="191"/>
      <c r="E3" s="191"/>
      <c r="F3" s="191"/>
      <c r="G3" s="191"/>
      <c r="H3" s="191"/>
      <c r="I3" s="191"/>
      <c r="J3" s="141"/>
      <c r="K3" s="141"/>
      <c r="L3" s="187"/>
    </row>
    <row r="4" spans="1:12" ht="15" customHeight="1">
      <c r="A4" s="191" t="s">
        <v>229</v>
      </c>
      <c r="B4" s="191"/>
      <c r="C4" s="191"/>
      <c r="D4" s="191"/>
      <c r="E4" s="191"/>
      <c r="F4" s="191"/>
      <c r="G4" s="191"/>
      <c r="H4" s="191"/>
      <c r="I4" s="191"/>
      <c r="J4" s="141"/>
      <c r="K4" s="141"/>
      <c r="L4" s="187"/>
    </row>
    <row r="5" spans="1:12" ht="15" customHeight="1">
      <c r="A5" s="191" t="s">
        <v>207</v>
      </c>
      <c r="B5" s="191"/>
      <c r="C5" s="191"/>
      <c r="D5" s="191"/>
      <c r="E5" s="191"/>
      <c r="F5" s="191"/>
      <c r="G5" s="191"/>
      <c r="H5" s="191"/>
      <c r="I5" s="191"/>
      <c r="J5" s="141"/>
      <c r="K5" s="141"/>
      <c r="L5" s="187"/>
    </row>
    <row r="6" spans="1:12" ht="15" customHeight="1">
      <c r="A6" s="191" t="s">
        <v>230</v>
      </c>
      <c r="B6" s="191"/>
      <c r="C6" s="191"/>
      <c r="D6" s="191"/>
      <c r="E6" s="191"/>
      <c r="F6" s="191"/>
      <c r="G6" s="191"/>
      <c r="H6" s="191"/>
      <c r="I6" s="191"/>
      <c r="J6" s="141"/>
      <c r="K6" s="141"/>
      <c r="L6" s="187"/>
    </row>
    <row r="7" spans="1:12" ht="73.5" customHeight="1">
      <c r="A7" s="191" t="s">
        <v>295</v>
      </c>
      <c r="B7" s="191"/>
      <c r="C7" s="191"/>
      <c r="D7" s="191"/>
      <c r="E7" s="191"/>
      <c r="F7" s="191"/>
      <c r="G7" s="191"/>
      <c r="H7" s="191"/>
      <c r="I7" s="191"/>
      <c r="J7" s="141"/>
      <c r="K7" s="141"/>
      <c r="L7" s="81"/>
    </row>
    <row r="8" spans="1:12" ht="15.75">
      <c r="A8" s="186" t="s">
        <v>206</v>
      </c>
      <c r="B8" s="186"/>
      <c r="C8" s="186"/>
      <c r="D8" s="186"/>
      <c r="E8" s="186"/>
      <c r="F8" s="186"/>
      <c r="G8" s="186"/>
      <c r="H8" s="186"/>
      <c r="I8" s="186"/>
      <c r="J8" s="141"/>
      <c r="K8" s="141"/>
      <c r="L8" s="187"/>
    </row>
    <row r="9" spans="1:12" ht="15.75">
      <c r="A9" s="186" t="s">
        <v>231</v>
      </c>
      <c r="B9" s="186"/>
      <c r="C9" s="186"/>
      <c r="D9" s="186"/>
      <c r="E9" s="186"/>
      <c r="F9" s="186"/>
      <c r="G9" s="186"/>
      <c r="H9" s="186"/>
      <c r="I9" s="186"/>
      <c r="J9" s="141"/>
      <c r="K9" s="141"/>
      <c r="L9" s="187"/>
    </row>
    <row r="10" spans="1:12" ht="15.75">
      <c r="A10" s="186" t="s">
        <v>208</v>
      </c>
      <c r="B10" s="186"/>
      <c r="C10" s="186"/>
      <c r="D10" s="186"/>
      <c r="E10" s="186"/>
      <c r="F10" s="186"/>
      <c r="G10" s="186"/>
      <c r="H10" s="186"/>
      <c r="I10" s="186"/>
      <c r="J10" s="141"/>
      <c r="K10" s="141"/>
      <c r="L10" s="187"/>
    </row>
    <row r="11" spans="1:12" ht="15.75">
      <c r="A11" s="82"/>
      <c r="B11" s="83"/>
      <c r="C11" s="83"/>
      <c r="D11" s="83"/>
      <c r="E11" s="83"/>
      <c r="F11" s="83"/>
      <c r="G11" s="83"/>
      <c r="H11" s="83"/>
      <c r="I11" s="83"/>
      <c r="J11" s="141"/>
      <c r="K11" s="141"/>
      <c r="L11" s="81"/>
    </row>
    <row r="12" spans="1:12" s="85" customFormat="1" ht="15" customHeight="1">
      <c r="A12" s="150" t="s">
        <v>209</v>
      </c>
      <c r="B12" s="185" t="s">
        <v>210</v>
      </c>
      <c r="C12" s="185" t="s">
        <v>211</v>
      </c>
      <c r="D12" s="185" t="s">
        <v>232</v>
      </c>
      <c r="E12" s="185"/>
      <c r="F12" s="185"/>
      <c r="G12" s="185"/>
      <c r="H12" s="185"/>
      <c r="I12" s="185"/>
      <c r="J12" s="183"/>
      <c r="K12" s="184"/>
      <c r="L12" s="84"/>
    </row>
    <row r="13" spans="1:12" s="85" customFormat="1" ht="15" customHeight="1">
      <c r="A13" s="188"/>
      <c r="B13" s="185"/>
      <c r="C13" s="185"/>
      <c r="D13" s="86"/>
      <c r="E13" s="185" t="s">
        <v>212</v>
      </c>
      <c r="F13" s="185"/>
      <c r="G13" s="185"/>
      <c r="H13" s="185"/>
      <c r="I13" s="185"/>
      <c r="J13" s="183"/>
      <c r="K13" s="184"/>
      <c r="L13" s="84"/>
    </row>
    <row r="14" spans="1:12" s="85" customFormat="1" ht="74.25" customHeight="1">
      <c r="A14" s="189"/>
      <c r="B14" s="185"/>
      <c r="C14" s="185"/>
      <c r="D14" s="87" t="s">
        <v>213</v>
      </c>
      <c r="E14" s="87" t="s">
        <v>214</v>
      </c>
      <c r="F14" s="87" t="s">
        <v>251</v>
      </c>
      <c r="G14" s="87" t="s">
        <v>252</v>
      </c>
      <c r="H14" s="87" t="s">
        <v>253</v>
      </c>
      <c r="I14" s="87" t="s">
        <v>215</v>
      </c>
      <c r="J14" s="190"/>
      <c r="K14" s="183"/>
      <c r="L14" s="84"/>
    </row>
    <row r="15" spans="1:12" s="85" customFormat="1" ht="15.75">
      <c r="A15" s="88">
        <v>1</v>
      </c>
      <c r="B15" s="89">
        <v>2</v>
      </c>
      <c r="C15" s="89">
        <v>3</v>
      </c>
      <c r="D15" s="89">
        <v>4</v>
      </c>
      <c r="E15" s="89">
        <v>5</v>
      </c>
      <c r="F15" s="89">
        <v>6</v>
      </c>
      <c r="G15" s="89">
        <v>7</v>
      </c>
      <c r="H15" s="89">
        <v>8</v>
      </c>
      <c r="I15" s="89">
        <v>9</v>
      </c>
      <c r="J15" s="183"/>
      <c r="K15" s="184"/>
      <c r="L15" s="84"/>
    </row>
    <row r="16" spans="1:12" ht="22.5" customHeight="1">
      <c r="A16" s="154" t="s">
        <v>233</v>
      </c>
      <c r="B16" s="162" t="s">
        <v>234</v>
      </c>
      <c r="C16" s="90">
        <v>2022</v>
      </c>
      <c r="D16" s="91">
        <f>SUM(E16:I16)</f>
        <v>100379.18141</v>
      </c>
      <c r="E16" s="91">
        <f t="shared" ref="E16:I18" si="0">E31+E41+E49+E57+E65+E86+E98+E106+E120+E134+E77+E172+E184</f>
        <v>0</v>
      </c>
      <c r="F16" s="91">
        <f t="shared" si="0"/>
        <v>64979.015070000001</v>
      </c>
      <c r="G16" s="91">
        <f t="shared" si="0"/>
        <v>2307.4769999999999</v>
      </c>
      <c r="H16" s="91">
        <f t="shared" si="0"/>
        <v>33092.689339999997</v>
      </c>
      <c r="I16" s="91">
        <f t="shared" si="0"/>
        <v>0</v>
      </c>
      <c r="J16" s="157"/>
      <c r="K16" s="140"/>
      <c r="L16" s="81"/>
    </row>
    <row r="17" spans="1:12" ht="22.5" customHeight="1">
      <c r="A17" s="154"/>
      <c r="B17" s="162"/>
      <c r="C17" s="90">
        <v>2023</v>
      </c>
      <c r="D17" s="91">
        <f>SUM(E17:I17)</f>
        <v>36105.182549999998</v>
      </c>
      <c r="E17" s="91">
        <f>E32+E42+E50+E58+E66+E87+E99+E107+E121+E135+E78+E173+E185+E22</f>
        <v>2512</v>
      </c>
      <c r="F17" s="91">
        <f t="shared" ref="F17:I17" si="1">F32+F42+F50+F58+F66+F87+F99+F107+F121+F135+F78+F173+F185+F22</f>
        <v>7042.82989</v>
      </c>
      <c r="G17" s="91">
        <f t="shared" si="1"/>
        <v>1753.5920000000001</v>
      </c>
      <c r="H17" s="91">
        <f t="shared" si="1"/>
        <v>24796.76066</v>
      </c>
      <c r="I17" s="91">
        <f t="shared" si="1"/>
        <v>0</v>
      </c>
      <c r="J17" s="157"/>
      <c r="K17" s="140"/>
      <c r="L17" s="81"/>
    </row>
    <row r="18" spans="1:12" ht="22.5" customHeight="1">
      <c r="A18" s="154"/>
      <c r="B18" s="162"/>
      <c r="C18" s="90">
        <v>2024</v>
      </c>
      <c r="D18" s="91">
        <f t="shared" ref="D18:D19" si="2">SUM(E18:I18)</f>
        <v>27379.721830000002</v>
      </c>
      <c r="E18" s="91">
        <f t="shared" si="0"/>
        <v>0</v>
      </c>
      <c r="F18" s="91">
        <f t="shared" si="0"/>
        <v>1605.8</v>
      </c>
      <c r="G18" s="91">
        <f t="shared" si="0"/>
        <v>2060.2739999999999</v>
      </c>
      <c r="H18" s="91">
        <f t="shared" si="0"/>
        <v>23713.647830000002</v>
      </c>
      <c r="I18" s="91">
        <f t="shared" si="0"/>
        <v>0</v>
      </c>
      <c r="J18" s="157"/>
      <c r="K18" s="140"/>
      <c r="L18" s="81"/>
    </row>
    <row r="19" spans="1:12" ht="22.5" customHeight="1">
      <c r="A19" s="181" t="s">
        <v>216</v>
      </c>
      <c r="B19" s="182"/>
      <c r="C19" s="90"/>
      <c r="D19" s="91">
        <f t="shared" si="2"/>
        <v>163864.08578999998</v>
      </c>
      <c r="E19" s="91">
        <f>SUM(E16:E18)</f>
        <v>2512</v>
      </c>
      <c r="F19" s="91">
        <f t="shared" ref="F19:I19" si="3">SUM(F16:F18)</f>
        <v>73627.644960000005</v>
      </c>
      <c r="G19" s="91">
        <f t="shared" si="3"/>
        <v>6121.3429999999998</v>
      </c>
      <c r="H19" s="91">
        <f t="shared" si="3"/>
        <v>81603.097829999999</v>
      </c>
      <c r="I19" s="91">
        <f t="shared" si="3"/>
        <v>0</v>
      </c>
      <c r="J19" s="140"/>
      <c r="K19" s="141"/>
      <c r="L19" s="81"/>
    </row>
    <row r="20" spans="1:12" s="92" customFormat="1" ht="22.5" customHeight="1">
      <c r="A20" s="178" t="s">
        <v>217</v>
      </c>
      <c r="B20" s="178"/>
      <c r="C20" s="178"/>
      <c r="D20" s="178"/>
      <c r="E20" s="178"/>
      <c r="F20" s="178"/>
      <c r="G20" s="178"/>
      <c r="H20" s="178"/>
      <c r="I20" s="178"/>
      <c r="J20" s="179"/>
      <c r="K20" s="180"/>
      <c r="L20" s="84"/>
    </row>
    <row r="21" spans="1:12" ht="22.5" customHeight="1">
      <c r="A21" s="154" t="s">
        <v>297</v>
      </c>
      <c r="B21" s="159"/>
      <c r="C21" s="90">
        <v>2022</v>
      </c>
      <c r="D21" s="91">
        <f>SUM(E21:I21)</f>
        <v>2512</v>
      </c>
      <c r="E21" s="91">
        <f>E25</f>
        <v>2512</v>
      </c>
      <c r="F21" s="91">
        <f t="shared" ref="F21:I23" si="4">F25</f>
        <v>0</v>
      </c>
      <c r="G21" s="91">
        <f t="shared" si="4"/>
        <v>0</v>
      </c>
      <c r="H21" s="91">
        <f t="shared" si="4"/>
        <v>0</v>
      </c>
      <c r="I21" s="91">
        <f t="shared" si="4"/>
        <v>0</v>
      </c>
      <c r="J21" s="140"/>
      <c r="K21" s="141"/>
      <c r="L21" s="109"/>
    </row>
    <row r="22" spans="1:12" ht="22.5" customHeight="1">
      <c r="A22" s="154"/>
      <c r="B22" s="159"/>
      <c r="C22" s="90">
        <v>2023</v>
      </c>
      <c r="D22" s="91">
        <f t="shared" ref="D22:D24" si="5">SUM(E22:I22)</f>
        <v>12670.401</v>
      </c>
      <c r="E22" s="91">
        <f t="shared" ref="E22" si="6">E26</f>
        <v>2512</v>
      </c>
      <c r="F22" s="91">
        <f t="shared" si="4"/>
        <v>5488</v>
      </c>
      <c r="G22" s="91">
        <f t="shared" si="4"/>
        <v>0</v>
      </c>
      <c r="H22" s="91">
        <f t="shared" si="4"/>
        <v>4670.4009999999998</v>
      </c>
      <c r="I22" s="91">
        <f t="shared" si="4"/>
        <v>0</v>
      </c>
      <c r="J22" s="140"/>
      <c r="K22" s="141"/>
      <c r="L22" s="109"/>
    </row>
    <row r="23" spans="1:12" ht="22.5" customHeight="1">
      <c r="A23" s="154"/>
      <c r="B23" s="159"/>
      <c r="C23" s="90">
        <v>2024</v>
      </c>
      <c r="D23" s="91">
        <f t="shared" si="5"/>
        <v>0</v>
      </c>
      <c r="E23" s="91">
        <f t="shared" ref="E23:F23" si="7">E27</f>
        <v>0</v>
      </c>
      <c r="F23" s="91">
        <f t="shared" si="7"/>
        <v>0</v>
      </c>
      <c r="G23" s="91">
        <f t="shared" si="4"/>
        <v>0</v>
      </c>
      <c r="H23" s="91">
        <f t="shared" si="4"/>
        <v>0</v>
      </c>
      <c r="I23" s="91">
        <f t="shared" si="4"/>
        <v>0</v>
      </c>
      <c r="J23" s="140"/>
      <c r="K23" s="141"/>
      <c r="L23" s="109"/>
    </row>
    <row r="24" spans="1:12" ht="22.5" customHeight="1">
      <c r="A24" s="165" t="s">
        <v>218</v>
      </c>
      <c r="B24" s="166"/>
      <c r="C24" s="93"/>
      <c r="D24" s="91">
        <f t="shared" si="5"/>
        <v>15182.401</v>
      </c>
      <c r="E24" s="91">
        <f>SUM(E21:E23)</f>
        <v>5024</v>
      </c>
      <c r="F24" s="91">
        <f t="shared" ref="F24:I24" si="8">SUM(F21:F23)</f>
        <v>5488</v>
      </c>
      <c r="G24" s="91">
        <f t="shared" si="8"/>
        <v>0</v>
      </c>
      <c r="H24" s="91">
        <f t="shared" si="8"/>
        <v>4670.4009999999998</v>
      </c>
      <c r="I24" s="91">
        <f t="shared" si="8"/>
        <v>0</v>
      </c>
      <c r="J24" s="140"/>
      <c r="K24" s="141"/>
      <c r="L24" s="109"/>
    </row>
    <row r="25" spans="1:12" ht="22.5" customHeight="1">
      <c r="A25" s="153" t="s">
        <v>298</v>
      </c>
      <c r="B25" s="150" t="s">
        <v>287</v>
      </c>
      <c r="C25" s="94">
        <v>2022</v>
      </c>
      <c r="D25" s="95">
        <f>SUM(E25:I25)</f>
        <v>2512</v>
      </c>
      <c r="E25" s="95">
        <f t="shared" ref="E25" si="9">E30</f>
        <v>2512</v>
      </c>
      <c r="F25" s="95">
        <v>0</v>
      </c>
      <c r="G25" s="95">
        <f t="shared" ref="G25:G26" si="10">G30</f>
        <v>0</v>
      </c>
      <c r="H25" s="95">
        <v>0</v>
      </c>
      <c r="I25" s="95">
        <f>I30</f>
        <v>0</v>
      </c>
      <c r="J25" s="140"/>
      <c r="K25" s="141"/>
      <c r="L25" s="109"/>
    </row>
    <row r="26" spans="1:12" ht="22.5" customHeight="1">
      <c r="A26" s="153"/>
      <c r="B26" s="151"/>
      <c r="C26" s="94">
        <v>2023</v>
      </c>
      <c r="D26" s="95">
        <f>SUM(E26:I26)</f>
        <v>12670.401</v>
      </c>
      <c r="E26" s="95">
        <v>2512</v>
      </c>
      <c r="F26" s="95">
        <v>5488</v>
      </c>
      <c r="G26" s="95">
        <f t="shared" si="10"/>
        <v>0</v>
      </c>
      <c r="H26" s="95">
        <v>4670.4009999999998</v>
      </c>
      <c r="I26" s="95">
        <f>I31</f>
        <v>0</v>
      </c>
      <c r="J26" s="140"/>
      <c r="K26" s="141"/>
      <c r="L26" s="109"/>
    </row>
    <row r="27" spans="1:12" ht="22.5" customHeight="1">
      <c r="A27" s="153"/>
      <c r="B27" s="152"/>
      <c r="C27" s="94">
        <v>2024</v>
      </c>
      <c r="D27" s="95">
        <f t="shared" ref="D27:D28" si="11">SUM(E27:I27)</f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140"/>
      <c r="K27" s="141"/>
      <c r="L27" s="109"/>
    </row>
    <row r="28" spans="1:12" ht="22.5" customHeight="1">
      <c r="A28" s="139" t="s">
        <v>216</v>
      </c>
      <c r="B28" s="139"/>
      <c r="C28" s="96"/>
      <c r="D28" s="95">
        <f t="shared" si="11"/>
        <v>15182.401</v>
      </c>
      <c r="E28" s="95">
        <f>SUM(E25:E27)</f>
        <v>5024</v>
      </c>
      <c r="F28" s="95">
        <f t="shared" ref="F28:I28" si="12">SUM(F25:F27)</f>
        <v>5488</v>
      </c>
      <c r="G28" s="95">
        <f t="shared" si="12"/>
        <v>0</v>
      </c>
      <c r="H28" s="95">
        <f t="shared" si="12"/>
        <v>4670.4009999999998</v>
      </c>
      <c r="I28" s="95">
        <f t="shared" si="12"/>
        <v>0</v>
      </c>
      <c r="J28" s="140" t="s">
        <v>296</v>
      </c>
      <c r="K28" s="141"/>
      <c r="L28" s="109"/>
    </row>
    <row r="29" spans="1:12" ht="22.5" customHeight="1">
      <c r="A29" s="139" t="s">
        <v>219</v>
      </c>
      <c r="B29" s="139"/>
      <c r="C29" s="96"/>
      <c r="D29" s="94"/>
      <c r="E29" s="94"/>
      <c r="F29" s="94"/>
      <c r="G29" s="94"/>
      <c r="H29" s="94"/>
      <c r="I29" s="94"/>
      <c r="J29" s="140"/>
      <c r="K29" s="141"/>
      <c r="L29" s="109"/>
    </row>
    <row r="30" spans="1:12" ht="35.25" customHeight="1">
      <c r="A30" s="142" t="s">
        <v>299</v>
      </c>
      <c r="B30" s="143"/>
      <c r="C30" s="94">
        <v>2023</v>
      </c>
      <c r="D30" s="95">
        <f>SUM(E30:I30)</f>
        <v>12670.401</v>
      </c>
      <c r="E30" s="95">
        <v>2512</v>
      </c>
      <c r="F30" s="95">
        <v>5488</v>
      </c>
      <c r="G30" s="95">
        <f t="shared" ref="G30" si="13">G35</f>
        <v>0</v>
      </c>
      <c r="H30" s="95">
        <v>4670.4009999999998</v>
      </c>
      <c r="I30" s="95">
        <f>I35</f>
        <v>0</v>
      </c>
      <c r="J30" s="140"/>
      <c r="K30" s="141"/>
      <c r="L30" s="109"/>
    </row>
    <row r="31" spans="1:12" ht="22.5" customHeight="1">
      <c r="A31" s="154" t="s">
        <v>246</v>
      </c>
      <c r="B31" s="159"/>
      <c r="C31" s="90">
        <v>2022</v>
      </c>
      <c r="D31" s="91">
        <f>SUM(E31:I31)</f>
        <v>0</v>
      </c>
      <c r="E31" s="91">
        <f>E35</f>
        <v>0</v>
      </c>
      <c r="F31" s="91">
        <f t="shared" ref="F31:I31" si="14">F35</f>
        <v>0</v>
      </c>
      <c r="G31" s="91">
        <f t="shared" ref="G31" si="15">G35</f>
        <v>0</v>
      </c>
      <c r="H31" s="91">
        <f t="shared" si="14"/>
        <v>0</v>
      </c>
      <c r="I31" s="91">
        <f t="shared" si="14"/>
        <v>0</v>
      </c>
      <c r="J31" s="140"/>
      <c r="K31" s="141"/>
      <c r="L31" s="81"/>
    </row>
    <row r="32" spans="1:12" ht="22.5" customHeight="1">
      <c r="A32" s="154"/>
      <c r="B32" s="159"/>
      <c r="C32" s="90">
        <v>2023</v>
      </c>
      <c r="D32" s="91">
        <f t="shared" ref="D32:D37" si="16">SUM(E32:I32)</f>
        <v>1727.59889</v>
      </c>
      <c r="E32" s="91">
        <f t="shared" ref="E32:I32" si="17">E36</f>
        <v>0</v>
      </c>
      <c r="F32" s="91">
        <f t="shared" si="17"/>
        <v>1554.82989</v>
      </c>
      <c r="G32" s="91">
        <f t="shared" ref="G32" si="18">G36</f>
        <v>0</v>
      </c>
      <c r="H32" s="91">
        <f t="shared" si="17"/>
        <v>172.76900000000001</v>
      </c>
      <c r="I32" s="91">
        <f t="shared" si="17"/>
        <v>0</v>
      </c>
      <c r="J32" s="140"/>
      <c r="K32" s="141"/>
      <c r="L32" s="81"/>
    </row>
    <row r="33" spans="1:12" ht="22.5" customHeight="1">
      <c r="A33" s="154"/>
      <c r="B33" s="159"/>
      <c r="C33" s="90">
        <v>2024</v>
      </c>
      <c r="D33" s="91">
        <f t="shared" si="16"/>
        <v>0</v>
      </c>
      <c r="E33" s="91">
        <f t="shared" ref="E33:I33" si="19">E37</f>
        <v>0</v>
      </c>
      <c r="F33" s="91">
        <f t="shared" si="19"/>
        <v>0</v>
      </c>
      <c r="G33" s="91">
        <f t="shared" ref="G33" si="20">G37</f>
        <v>0</v>
      </c>
      <c r="H33" s="91">
        <f t="shared" si="19"/>
        <v>0</v>
      </c>
      <c r="I33" s="91">
        <f t="shared" si="19"/>
        <v>0</v>
      </c>
      <c r="J33" s="140"/>
      <c r="K33" s="141"/>
      <c r="L33" s="81"/>
    </row>
    <row r="34" spans="1:12" ht="22.5" customHeight="1">
      <c r="A34" s="165" t="s">
        <v>218</v>
      </c>
      <c r="B34" s="166"/>
      <c r="C34" s="93"/>
      <c r="D34" s="91">
        <f t="shared" si="16"/>
        <v>1727.59889</v>
      </c>
      <c r="E34" s="91">
        <f>SUM(E31:E33)</f>
        <v>0</v>
      </c>
      <c r="F34" s="91">
        <f t="shared" ref="F34:G34" si="21">SUM(F31:F33)</f>
        <v>1554.82989</v>
      </c>
      <c r="G34" s="91">
        <f t="shared" si="21"/>
        <v>0</v>
      </c>
      <c r="H34" s="91">
        <f t="shared" ref="H34" si="22">SUM(H31:H33)</f>
        <v>172.76900000000001</v>
      </c>
      <c r="I34" s="91">
        <f t="shared" ref="I34" si="23">SUM(I31:I33)</f>
        <v>0</v>
      </c>
      <c r="J34" s="140"/>
      <c r="K34" s="141"/>
      <c r="L34" s="81"/>
    </row>
    <row r="35" spans="1:12" ht="22.5" customHeight="1">
      <c r="A35" s="153" t="s">
        <v>235</v>
      </c>
      <c r="B35" s="150" t="s">
        <v>287</v>
      </c>
      <c r="C35" s="94">
        <v>2022</v>
      </c>
      <c r="D35" s="95">
        <f>SUM(E35:I35)</f>
        <v>0</v>
      </c>
      <c r="E35" s="95">
        <f t="shared" ref="E35:E36" si="24">E40</f>
        <v>0</v>
      </c>
      <c r="F35" s="95">
        <v>0</v>
      </c>
      <c r="G35" s="95">
        <f t="shared" ref="G35:G36" si="25">G40</f>
        <v>0</v>
      </c>
      <c r="H35" s="95">
        <v>0</v>
      </c>
      <c r="I35" s="95">
        <f>I40</f>
        <v>0</v>
      </c>
      <c r="J35" s="140"/>
      <c r="K35" s="141"/>
      <c r="L35" s="81"/>
    </row>
    <row r="36" spans="1:12" ht="22.5" customHeight="1">
      <c r="A36" s="153"/>
      <c r="B36" s="151"/>
      <c r="C36" s="94">
        <v>2023</v>
      </c>
      <c r="D36" s="95">
        <f>SUM(E36:I36)</f>
        <v>1727.59889</v>
      </c>
      <c r="E36" s="95">
        <f t="shared" si="24"/>
        <v>0</v>
      </c>
      <c r="F36" s="95">
        <v>1554.82989</v>
      </c>
      <c r="G36" s="95">
        <f t="shared" si="25"/>
        <v>0</v>
      </c>
      <c r="H36" s="95">
        <v>172.76900000000001</v>
      </c>
      <c r="I36" s="95">
        <f>I41</f>
        <v>0</v>
      </c>
      <c r="J36" s="140"/>
      <c r="K36" s="141"/>
      <c r="L36" s="81"/>
    </row>
    <row r="37" spans="1:12" ht="22.5" customHeight="1">
      <c r="A37" s="153"/>
      <c r="B37" s="152"/>
      <c r="C37" s="94">
        <v>2024</v>
      </c>
      <c r="D37" s="95">
        <f t="shared" si="16"/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140"/>
      <c r="K37" s="141"/>
      <c r="L37" s="81"/>
    </row>
    <row r="38" spans="1:12" ht="22.5" customHeight="1">
      <c r="A38" s="139" t="s">
        <v>216</v>
      </c>
      <c r="B38" s="139"/>
      <c r="C38" s="96"/>
      <c r="D38" s="95">
        <f t="shared" ref="D38" si="26">SUM(E38:I38)</f>
        <v>1727.59889</v>
      </c>
      <c r="E38" s="95">
        <f>SUM(E35:E37)</f>
        <v>0</v>
      </c>
      <c r="F38" s="95">
        <f t="shared" ref="F38:G38" si="27">SUM(F35:F37)</f>
        <v>1554.82989</v>
      </c>
      <c r="G38" s="95">
        <f t="shared" si="27"/>
        <v>0</v>
      </c>
      <c r="H38" s="95">
        <f t="shared" ref="H38" si="28">SUM(H35:H37)</f>
        <v>172.76900000000001</v>
      </c>
      <c r="I38" s="95">
        <f t="shared" ref="I38" si="29">SUM(I35:I37)</f>
        <v>0</v>
      </c>
      <c r="J38" s="140" t="s">
        <v>236</v>
      </c>
      <c r="K38" s="141"/>
      <c r="L38" s="81"/>
    </row>
    <row r="39" spans="1:12" ht="22.5" customHeight="1">
      <c r="A39" s="139" t="s">
        <v>219</v>
      </c>
      <c r="B39" s="139"/>
      <c r="C39" s="96"/>
      <c r="D39" s="94"/>
      <c r="E39" s="94"/>
      <c r="F39" s="94"/>
      <c r="G39" s="94"/>
      <c r="H39" s="94"/>
      <c r="I39" s="94"/>
      <c r="J39" s="140"/>
      <c r="K39" s="141"/>
      <c r="L39" s="81"/>
    </row>
    <row r="40" spans="1:12" ht="35.25" customHeight="1">
      <c r="A40" s="142" t="s">
        <v>237</v>
      </c>
      <c r="B40" s="143"/>
      <c r="C40" s="94">
        <v>2022</v>
      </c>
      <c r="D40" s="95">
        <f t="shared" ref="D40" si="30">SUM(E40:I40)</f>
        <v>0</v>
      </c>
      <c r="E40" s="95">
        <v>0</v>
      </c>
      <c r="F40" s="95">
        <v>0</v>
      </c>
      <c r="G40" s="95">
        <v>0</v>
      </c>
      <c r="H40" s="95">
        <v>0</v>
      </c>
      <c r="I40" s="97">
        <v>0</v>
      </c>
      <c r="J40" s="140"/>
      <c r="K40" s="141"/>
      <c r="L40" s="81"/>
    </row>
    <row r="41" spans="1:12" ht="22.5" customHeight="1">
      <c r="A41" s="154" t="s">
        <v>245</v>
      </c>
      <c r="B41" s="174"/>
      <c r="C41" s="98">
        <v>2022</v>
      </c>
      <c r="D41" s="91">
        <f t="shared" ref="D41:D48" si="31">SUM(E41:I41)</f>
        <v>14713.91431</v>
      </c>
      <c r="E41" s="99">
        <f>E45</f>
        <v>0</v>
      </c>
      <c r="F41" s="99">
        <f t="shared" ref="F41:I41" si="32">F45</f>
        <v>14552.91431</v>
      </c>
      <c r="G41" s="99">
        <f t="shared" ref="G41" si="33">G45</f>
        <v>0</v>
      </c>
      <c r="H41" s="99">
        <f t="shared" si="32"/>
        <v>161</v>
      </c>
      <c r="I41" s="99">
        <f t="shared" si="32"/>
        <v>0</v>
      </c>
      <c r="J41" s="140"/>
      <c r="K41" s="141"/>
      <c r="L41" s="81"/>
    </row>
    <row r="42" spans="1:12" ht="22.5" customHeight="1">
      <c r="A42" s="154"/>
      <c r="B42" s="160"/>
      <c r="C42" s="98">
        <v>2023</v>
      </c>
      <c r="D42" s="91">
        <f t="shared" si="31"/>
        <v>0</v>
      </c>
      <c r="E42" s="99">
        <f t="shared" ref="E42:I43" si="34">E46</f>
        <v>0</v>
      </c>
      <c r="F42" s="99">
        <f t="shared" si="34"/>
        <v>0</v>
      </c>
      <c r="G42" s="99">
        <f t="shared" ref="G42" si="35">G46</f>
        <v>0</v>
      </c>
      <c r="H42" s="99">
        <f t="shared" si="34"/>
        <v>0</v>
      </c>
      <c r="I42" s="99">
        <f t="shared" si="34"/>
        <v>0</v>
      </c>
      <c r="J42" s="140"/>
      <c r="K42" s="141"/>
      <c r="L42" s="81"/>
    </row>
    <row r="43" spans="1:12" ht="22.5" customHeight="1">
      <c r="A43" s="154"/>
      <c r="B43" s="161"/>
      <c r="C43" s="98">
        <v>2024</v>
      </c>
      <c r="D43" s="91">
        <f t="shared" si="31"/>
        <v>0</v>
      </c>
      <c r="E43" s="99">
        <f t="shared" si="34"/>
        <v>0</v>
      </c>
      <c r="F43" s="99">
        <f t="shared" si="34"/>
        <v>0</v>
      </c>
      <c r="G43" s="99">
        <f t="shared" ref="G43" si="36">G47</f>
        <v>0</v>
      </c>
      <c r="H43" s="99">
        <f t="shared" si="34"/>
        <v>0</v>
      </c>
      <c r="I43" s="99">
        <f t="shared" si="34"/>
        <v>0</v>
      </c>
      <c r="J43" s="140"/>
      <c r="K43" s="141"/>
      <c r="L43" s="81"/>
    </row>
    <row r="44" spans="1:12" ht="22.5" customHeight="1">
      <c r="A44" s="159" t="s">
        <v>216</v>
      </c>
      <c r="B44" s="159"/>
      <c r="C44" s="100"/>
      <c r="D44" s="91">
        <f t="shared" si="31"/>
        <v>14713.91431</v>
      </c>
      <c r="E44" s="91">
        <f>SUM(E41:E43)</f>
        <v>0</v>
      </c>
      <c r="F44" s="91">
        <f t="shared" ref="F44:G44" si="37">SUM(F41:F43)</f>
        <v>14552.91431</v>
      </c>
      <c r="G44" s="91">
        <f t="shared" si="37"/>
        <v>0</v>
      </c>
      <c r="H44" s="91">
        <f t="shared" ref="H44" si="38">SUM(H41:H43)</f>
        <v>161</v>
      </c>
      <c r="I44" s="91">
        <f t="shared" ref="I44" si="39">SUM(I41:I43)</f>
        <v>0</v>
      </c>
      <c r="J44" s="140"/>
      <c r="K44" s="141"/>
      <c r="L44" s="81"/>
    </row>
    <row r="45" spans="1:12" ht="22.5" customHeight="1">
      <c r="A45" s="153" t="s">
        <v>240</v>
      </c>
      <c r="B45" s="150" t="s">
        <v>289</v>
      </c>
      <c r="C45" s="94">
        <v>2022</v>
      </c>
      <c r="D45" s="95">
        <f t="shared" si="31"/>
        <v>14713.91431</v>
      </c>
      <c r="E45" s="97">
        <v>0</v>
      </c>
      <c r="F45" s="97">
        <v>14552.91431</v>
      </c>
      <c r="G45" s="97">
        <v>0</v>
      </c>
      <c r="H45" s="95">
        <v>161</v>
      </c>
      <c r="I45" s="97">
        <v>0</v>
      </c>
      <c r="J45" s="140"/>
      <c r="K45" s="141"/>
      <c r="L45" s="81"/>
    </row>
    <row r="46" spans="1:12" ht="22.5" customHeight="1">
      <c r="A46" s="153"/>
      <c r="B46" s="151"/>
      <c r="C46" s="94">
        <v>2023</v>
      </c>
      <c r="D46" s="95">
        <f t="shared" si="31"/>
        <v>0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140"/>
      <c r="K46" s="141"/>
      <c r="L46" s="81"/>
    </row>
    <row r="47" spans="1:12" ht="22.5" customHeight="1">
      <c r="A47" s="153"/>
      <c r="B47" s="152"/>
      <c r="C47" s="94">
        <v>2024</v>
      </c>
      <c r="D47" s="95">
        <f t="shared" si="31"/>
        <v>0</v>
      </c>
      <c r="E47" s="97">
        <v>0</v>
      </c>
      <c r="F47" s="97">
        <v>0</v>
      </c>
      <c r="G47" s="97">
        <v>0</v>
      </c>
      <c r="H47" s="97">
        <v>0</v>
      </c>
      <c r="I47" s="97">
        <v>0</v>
      </c>
      <c r="J47" s="140"/>
      <c r="K47" s="141"/>
      <c r="L47" s="81"/>
    </row>
    <row r="48" spans="1:12" ht="22.5" customHeight="1">
      <c r="A48" s="162" t="s">
        <v>216</v>
      </c>
      <c r="B48" s="162"/>
      <c r="C48" s="101"/>
      <c r="D48" s="95">
        <f t="shared" si="31"/>
        <v>14713.91431</v>
      </c>
      <c r="E48" s="95">
        <f>SUM(E45:E47)</f>
        <v>0</v>
      </c>
      <c r="F48" s="95">
        <f t="shared" ref="F48:G48" si="40">SUM(F45:F47)</f>
        <v>14552.91431</v>
      </c>
      <c r="G48" s="95">
        <f t="shared" si="40"/>
        <v>0</v>
      </c>
      <c r="H48" s="95">
        <f t="shared" ref="H48" si="41">SUM(H45:H47)</f>
        <v>161</v>
      </c>
      <c r="I48" s="95">
        <f t="shared" ref="I48" si="42">SUM(I45:I47)</f>
        <v>0</v>
      </c>
      <c r="J48" s="140" t="s">
        <v>175</v>
      </c>
      <c r="K48" s="141"/>
      <c r="L48" s="81"/>
    </row>
    <row r="49" spans="1:12" ht="22.5" customHeight="1">
      <c r="A49" s="154" t="s">
        <v>243</v>
      </c>
      <c r="B49" s="175"/>
      <c r="C49" s="90">
        <v>2022</v>
      </c>
      <c r="D49" s="91">
        <f t="shared" ref="D49:D56" si="43">SUM(E49:I49)</f>
        <v>1219.3652400000001</v>
      </c>
      <c r="E49" s="99">
        <f>E53</f>
        <v>0</v>
      </c>
      <c r="F49" s="99">
        <v>1112.5511100000001</v>
      </c>
      <c r="G49" s="99">
        <f t="shared" ref="G49" si="44">G53</f>
        <v>0</v>
      </c>
      <c r="H49" s="99">
        <f t="shared" ref="H49:I49" si="45">H53</f>
        <v>106.81413000000001</v>
      </c>
      <c r="I49" s="99">
        <f t="shared" si="45"/>
        <v>0</v>
      </c>
      <c r="J49" s="140"/>
      <c r="K49" s="141"/>
      <c r="L49" s="81"/>
    </row>
    <row r="50" spans="1:12" ht="22.5" customHeight="1">
      <c r="A50" s="154"/>
      <c r="B50" s="176"/>
      <c r="C50" s="90">
        <v>2023</v>
      </c>
      <c r="D50" s="91">
        <f t="shared" si="43"/>
        <v>0</v>
      </c>
      <c r="E50" s="99">
        <f t="shared" ref="E50:I50" si="46">E54</f>
        <v>0</v>
      </c>
      <c r="F50" s="99">
        <f t="shared" si="46"/>
        <v>0</v>
      </c>
      <c r="G50" s="99">
        <f t="shared" ref="G50" si="47">G54</f>
        <v>0</v>
      </c>
      <c r="H50" s="99">
        <f t="shared" si="46"/>
        <v>0</v>
      </c>
      <c r="I50" s="99">
        <f t="shared" si="46"/>
        <v>0</v>
      </c>
      <c r="J50" s="140"/>
      <c r="K50" s="141"/>
      <c r="L50" s="81"/>
    </row>
    <row r="51" spans="1:12" ht="22.5" customHeight="1">
      <c r="A51" s="154"/>
      <c r="B51" s="177"/>
      <c r="C51" s="90">
        <v>2024</v>
      </c>
      <c r="D51" s="91">
        <f t="shared" si="43"/>
        <v>1764.616</v>
      </c>
      <c r="E51" s="99">
        <f t="shared" ref="E51:I51" si="48">E55</f>
        <v>0</v>
      </c>
      <c r="F51" s="99">
        <f t="shared" si="48"/>
        <v>1605.8</v>
      </c>
      <c r="G51" s="99">
        <f t="shared" ref="G51" si="49">G55</f>
        <v>0</v>
      </c>
      <c r="H51" s="99">
        <f t="shared" si="48"/>
        <v>158.816</v>
      </c>
      <c r="I51" s="99">
        <f t="shared" si="48"/>
        <v>0</v>
      </c>
      <c r="J51" s="140"/>
      <c r="K51" s="141"/>
      <c r="L51" s="81"/>
    </row>
    <row r="52" spans="1:12" ht="15.75">
      <c r="A52" s="162" t="s">
        <v>216</v>
      </c>
      <c r="B52" s="162"/>
      <c r="C52" s="101"/>
      <c r="D52" s="91">
        <f t="shared" si="43"/>
        <v>2983.9812400000001</v>
      </c>
      <c r="E52" s="91">
        <f>SUM(E49:E51)</f>
        <v>0</v>
      </c>
      <c r="F52" s="91">
        <f t="shared" ref="F52:G52" si="50">SUM(F49:F51)</f>
        <v>2718.3511100000001</v>
      </c>
      <c r="G52" s="91">
        <f t="shared" si="50"/>
        <v>0</v>
      </c>
      <c r="H52" s="91">
        <f t="shared" ref="H52" si="51">SUM(H49:H51)</f>
        <v>265.63013000000001</v>
      </c>
      <c r="I52" s="91">
        <f t="shared" ref="I52" si="52">SUM(I49:I51)</f>
        <v>0</v>
      </c>
      <c r="J52" s="140"/>
      <c r="K52" s="141"/>
      <c r="L52" s="81"/>
    </row>
    <row r="53" spans="1:12" ht="22.5" customHeight="1">
      <c r="A53" s="153" t="s">
        <v>241</v>
      </c>
      <c r="B53" s="150" t="s">
        <v>289</v>
      </c>
      <c r="C53" s="94">
        <v>2022</v>
      </c>
      <c r="D53" s="95">
        <f t="shared" si="43"/>
        <v>2136.28251</v>
      </c>
      <c r="E53" s="97">
        <v>0</v>
      </c>
      <c r="F53" s="97">
        <v>2029.46838</v>
      </c>
      <c r="G53" s="97">
        <v>0</v>
      </c>
      <c r="H53" s="95">
        <v>106.81413000000001</v>
      </c>
      <c r="I53" s="97">
        <v>0</v>
      </c>
      <c r="J53" s="140"/>
      <c r="K53" s="141"/>
      <c r="L53" s="81"/>
    </row>
    <row r="54" spans="1:12" ht="22.5" customHeight="1">
      <c r="A54" s="153"/>
      <c r="B54" s="151"/>
      <c r="C54" s="94">
        <v>2023</v>
      </c>
      <c r="D54" s="95">
        <f t="shared" si="43"/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140"/>
      <c r="K54" s="141"/>
      <c r="L54" s="81"/>
    </row>
    <row r="55" spans="1:12" ht="22.5" customHeight="1">
      <c r="A55" s="153"/>
      <c r="B55" s="152"/>
      <c r="C55" s="94">
        <v>2024</v>
      </c>
      <c r="D55" s="95">
        <f t="shared" si="43"/>
        <v>1764.616</v>
      </c>
      <c r="E55" s="97">
        <v>0</v>
      </c>
      <c r="F55" s="97">
        <v>1605.8</v>
      </c>
      <c r="G55" s="97">
        <v>0</v>
      </c>
      <c r="H55" s="97">
        <v>158.816</v>
      </c>
      <c r="I55" s="97">
        <v>0</v>
      </c>
      <c r="J55" s="140"/>
      <c r="K55" s="141"/>
      <c r="L55" s="81"/>
    </row>
    <row r="56" spans="1:12" ht="15.75">
      <c r="A56" s="139" t="s">
        <v>216</v>
      </c>
      <c r="B56" s="139"/>
      <c r="C56" s="96"/>
      <c r="D56" s="95">
        <f t="shared" si="43"/>
        <v>3900.89851</v>
      </c>
      <c r="E56" s="95">
        <f>SUM(E53:E55)</f>
        <v>0</v>
      </c>
      <c r="F56" s="95">
        <f t="shared" ref="F56:G56" si="53">SUM(F53:F55)</f>
        <v>3635.26838</v>
      </c>
      <c r="G56" s="95">
        <f t="shared" si="53"/>
        <v>0</v>
      </c>
      <c r="H56" s="95">
        <f t="shared" ref="H56" si="54">SUM(H53:H55)</f>
        <v>265.63013000000001</v>
      </c>
      <c r="I56" s="95">
        <f t="shared" ref="I56" si="55">SUM(I53:I55)</f>
        <v>0</v>
      </c>
      <c r="J56" s="140" t="s">
        <v>65</v>
      </c>
      <c r="K56" s="141"/>
      <c r="L56" s="81"/>
    </row>
    <row r="57" spans="1:12" ht="22.5" hidden="1" customHeight="1">
      <c r="A57" s="154" t="s">
        <v>244</v>
      </c>
      <c r="B57" s="174"/>
      <c r="C57" s="98">
        <v>2022</v>
      </c>
      <c r="D57" s="91">
        <f t="shared" ref="D57:D64" si="56">SUM(E57:I57)</f>
        <v>0</v>
      </c>
      <c r="E57" s="99">
        <f>E61</f>
        <v>0</v>
      </c>
      <c r="F57" s="99">
        <f t="shared" ref="F57:I57" si="57">F61</f>
        <v>0</v>
      </c>
      <c r="G57" s="99">
        <f t="shared" ref="G57" si="58">G61</f>
        <v>0</v>
      </c>
      <c r="H57" s="99">
        <f t="shared" si="57"/>
        <v>0</v>
      </c>
      <c r="I57" s="99">
        <f t="shared" si="57"/>
        <v>0</v>
      </c>
      <c r="J57" s="140"/>
      <c r="K57" s="141"/>
      <c r="L57" s="81"/>
    </row>
    <row r="58" spans="1:12" ht="22.5" hidden="1" customHeight="1">
      <c r="A58" s="154"/>
      <c r="B58" s="160"/>
      <c r="C58" s="98">
        <v>2023</v>
      </c>
      <c r="D58" s="91">
        <f t="shared" si="56"/>
        <v>0</v>
      </c>
      <c r="E58" s="99">
        <f t="shared" ref="E58:I58" si="59">E62</f>
        <v>0</v>
      </c>
      <c r="F58" s="99">
        <f t="shared" si="59"/>
        <v>0</v>
      </c>
      <c r="G58" s="99">
        <f t="shared" ref="G58" si="60">G62</f>
        <v>0</v>
      </c>
      <c r="H58" s="99">
        <f t="shared" si="59"/>
        <v>0</v>
      </c>
      <c r="I58" s="99">
        <f t="shared" si="59"/>
        <v>0</v>
      </c>
      <c r="J58" s="140"/>
      <c r="K58" s="141"/>
      <c r="L58" s="81"/>
    </row>
    <row r="59" spans="1:12" ht="22.5" hidden="1" customHeight="1">
      <c r="A59" s="154"/>
      <c r="B59" s="161"/>
      <c r="C59" s="98">
        <v>2024</v>
      </c>
      <c r="D59" s="91">
        <f t="shared" si="56"/>
        <v>0</v>
      </c>
      <c r="E59" s="99">
        <f t="shared" ref="E59:I59" si="61">E63</f>
        <v>0</v>
      </c>
      <c r="F59" s="99">
        <f t="shared" si="61"/>
        <v>0</v>
      </c>
      <c r="G59" s="99">
        <f t="shared" ref="G59" si="62">G63</f>
        <v>0</v>
      </c>
      <c r="H59" s="99">
        <f t="shared" si="61"/>
        <v>0</v>
      </c>
      <c r="I59" s="99">
        <f t="shared" si="61"/>
        <v>0</v>
      </c>
      <c r="J59" s="140"/>
      <c r="K59" s="141"/>
      <c r="L59" s="81"/>
    </row>
    <row r="60" spans="1:12" ht="22.5" hidden="1" customHeight="1">
      <c r="A60" s="159" t="s">
        <v>216</v>
      </c>
      <c r="B60" s="159"/>
      <c r="C60" s="100"/>
      <c r="D60" s="91">
        <f t="shared" si="56"/>
        <v>0</v>
      </c>
      <c r="E60" s="91">
        <f>SUM(E57:E59)</f>
        <v>0</v>
      </c>
      <c r="F60" s="91">
        <f t="shared" ref="F60:G60" si="63">SUM(F57:F59)</f>
        <v>0</v>
      </c>
      <c r="G60" s="91">
        <f t="shared" si="63"/>
        <v>0</v>
      </c>
      <c r="H60" s="91">
        <f t="shared" ref="H60" si="64">SUM(H57:H59)</f>
        <v>0</v>
      </c>
      <c r="I60" s="91">
        <f t="shared" ref="I60" si="65">SUM(I57:I59)</f>
        <v>0</v>
      </c>
      <c r="J60" s="140"/>
      <c r="K60" s="141"/>
      <c r="L60" s="81"/>
    </row>
    <row r="61" spans="1:12" ht="22.5" hidden="1" customHeight="1">
      <c r="A61" s="153" t="s">
        <v>220</v>
      </c>
      <c r="B61" s="150" t="s">
        <v>287</v>
      </c>
      <c r="C61" s="94">
        <v>2022</v>
      </c>
      <c r="D61" s="95">
        <f t="shared" si="56"/>
        <v>0</v>
      </c>
      <c r="E61" s="97">
        <v>0</v>
      </c>
      <c r="F61" s="95">
        <v>0</v>
      </c>
      <c r="G61" s="97">
        <v>0</v>
      </c>
      <c r="H61" s="95">
        <v>0</v>
      </c>
      <c r="I61" s="97">
        <v>0</v>
      </c>
      <c r="J61" s="140"/>
      <c r="K61" s="141"/>
      <c r="L61" s="81"/>
    </row>
    <row r="62" spans="1:12" ht="22.5" hidden="1" customHeight="1">
      <c r="A62" s="153"/>
      <c r="B62" s="151"/>
      <c r="C62" s="94">
        <v>2023</v>
      </c>
      <c r="D62" s="95">
        <f t="shared" si="56"/>
        <v>0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140"/>
      <c r="K62" s="141"/>
      <c r="L62" s="81"/>
    </row>
    <row r="63" spans="1:12" ht="22.5" hidden="1" customHeight="1">
      <c r="A63" s="153"/>
      <c r="B63" s="152"/>
      <c r="C63" s="94">
        <v>2024</v>
      </c>
      <c r="D63" s="95">
        <f t="shared" si="56"/>
        <v>0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140"/>
      <c r="K63" s="141"/>
      <c r="L63" s="81"/>
    </row>
    <row r="64" spans="1:12" ht="22.5" hidden="1" customHeight="1">
      <c r="A64" s="139" t="s">
        <v>216</v>
      </c>
      <c r="B64" s="139"/>
      <c r="C64" s="96"/>
      <c r="D64" s="95">
        <f t="shared" si="56"/>
        <v>0</v>
      </c>
      <c r="E64" s="95">
        <f>SUM(E61:E63)</f>
        <v>0</v>
      </c>
      <c r="F64" s="95">
        <f t="shared" ref="F64:H64" si="66">SUM(F61:F63)</f>
        <v>0</v>
      </c>
      <c r="G64" s="95">
        <f t="shared" ref="G64" si="67">SUM(G61:G63)</f>
        <v>0</v>
      </c>
      <c r="H64" s="95">
        <f t="shared" si="66"/>
        <v>0</v>
      </c>
      <c r="I64" s="95">
        <f t="shared" ref="I64" si="68">SUM(I61:I63)</f>
        <v>0</v>
      </c>
      <c r="J64" s="140" t="s">
        <v>168</v>
      </c>
      <c r="K64" s="141"/>
      <c r="L64" s="81"/>
    </row>
    <row r="65" spans="1:12" ht="22.5" customHeight="1">
      <c r="A65" s="154" t="s">
        <v>242</v>
      </c>
      <c r="B65" s="174"/>
      <c r="C65" s="98">
        <v>2022</v>
      </c>
      <c r="D65" s="91">
        <f t="shared" ref="D65:D80" si="69">SUM(E65:I65)</f>
        <v>9000</v>
      </c>
      <c r="E65" s="99">
        <f>E69</f>
        <v>0</v>
      </c>
      <c r="F65" s="99">
        <f t="shared" ref="F65:I65" si="70">F69</f>
        <v>8549</v>
      </c>
      <c r="G65" s="99">
        <f t="shared" ref="G65" si="71">G69</f>
        <v>0</v>
      </c>
      <c r="H65" s="99">
        <f t="shared" si="70"/>
        <v>451</v>
      </c>
      <c r="I65" s="99">
        <f t="shared" si="70"/>
        <v>0</v>
      </c>
      <c r="J65" s="140"/>
      <c r="K65" s="141"/>
      <c r="L65" s="81"/>
    </row>
    <row r="66" spans="1:12" ht="22.5" customHeight="1">
      <c r="A66" s="154"/>
      <c r="B66" s="160"/>
      <c r="C66" s="98">
        <v>2023</v>
      </c>
      <c r="D66" s="91">
        <f t="shared" si="69"/>
        <v>0</v>
      </c>
      <c r="E66" s="99">
        <f t="shared" ref="E66:I66" si="72">E70</f>
        <v>0</v>
      </c>
      <c r="F66" s="99">
        <f t="shared" si="72"/>
        <v>0</v>
      </c>
      <c r="G66" s="99">
        <f t="shared" ref="G66" si="73">G70</f>
        <v>0</v>
      </c>
      <c r="H66" s="99">
        <f t="shared" si="72"/>
        <v>0</v>
      </c>
      <c r="I66" s="99">
        <f t="shared" si="72"/>
        <v>0</v>
      </c>
      <c r="J66" s="140"/>
      <c r="K66" s="141"/>
      <c r="L66" s="81"/>
    </row>
    <row r="67" spans="1:12" ht="22.5" customHeight="1">
      <c r="A67" s="154"/>
      <c r="B67" s="161"/>
      <c r="C67" s="98">
        <v>2024</v>
      </c>
      <c r="D67" s="91">
        <f t="shared" si="69"/>
        <v>0</v>
      </c>
      <c r="E67" s="99">
        <f t="shared" ref="E67:I67" si="74">E71</f>
        <v>0</v>
      </c>
      <c r="F67" s="99">
        <f t="shared" si="74"/>
        <v>0</v>
      </c>
      <c r="G67" s="99">
        <f t="shared" ref="G67" si="75">G71</f>
        <v>0</v>
      </c>
      <c r="H67" s="99">
        <f t="shared" si="74"/>
        <v>0</v>
      </c>
      <c r="I67" s="99">
        <f t="shared" si="74"/>
        <v>0</v>
      </c>
      <c r="J67" s="140"/>
      <c r="K67" s="141"/>
      <c r="L67" s="81"/>
    </row>
    <row r="68" spans="1:12" ht="22.5" customHeight="1">
      <c r="A68" s="159" t="s">
        <v>216</v>
      </c>
      <c r="B68" s="159"/>
      <c r="C68" s="100"/>
      <c r="D68" s="91">
        <f t="shared" si="69"/>
        <v>9000</v>
      </c>
      <c r="E68" s="91">
        <f>SUM(E65:E67)</f>
        <v>0</v>
      </c>
      <c r="F68" s="91">
        <f t="shared" ref="F68:G68" si="76">SUM(F65:F67)</f>
        <v>8549</v>
      </c>
      <c r="G68" s="91">
        <f t="shared" si="76"/>
        <v>0</v>
      </c>
      <c r="H68" s="91">
        <f t="shared" ref="H68" si="77">SUM(H65:H67)</f>
        <v>451</v>
      </c>
      <c r="I68" s="91">
        <f t="shared" ref="I68" si="78">SUM(I65:I67)</f>
        <v>0</v>
      </c>
      <c r="J68" s="140"/>
      <c r="K68" s="141"/>
      <c r="L68" s="81"/>
    </row>
    <row r="69" spans="1:12" ht="22.5" customHeight="1">
      <c r="A69" s="153" t="s">
        <v>290</v>
      </c>
      <c r="B69" s="150" t="s">
        <v>288</v>
      </c>
      <c r="C69" s="94">
        <v>2022</v>
      </c>
      <c r="D69" s="95">
        <f t="shared" si="69"/>
        <v>9000</v>
      </c>
      <c r="E69" s="97">
        <v>0</v>
      </c>
      <c r="F69" s="97">
        <v>8549</v>
      </c>
      <c r="G69" s="97">
        <v>0</v>
      </c>
      <c r="H69" s="95">
        <v>451</v>
      </c>
      <c r="I69" s="97">
        <v>0</v>
      </c>
      <c r="J69" s="140"/>
      <c r="K69" s="141"/>
      <c r="L69" s="81"/>
    </row>
    <row r="70" spans="1:12" ht="22.5" customHeight="1">
      <c r="A70" s="153"/>
      <c r="B70" s="151"/>
      <c r="C70" s="94">
        <v>2023</v>
      </c>
      <c r="D70" s="95">
        <f t="shared" si="69"/>
        <v>0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140"/>
      <c r="K70" s="141"/>
      <c r="L70" s="81"/>
    </row>
    <row r="71" spans="1:12" ht="22.5" customHeight="1">
      <c r="A71" s="153"/>
      <c r="B71" s="152"/>
      <c r="C71" s="94">
        <v>2024</v>
      </c>
      <c r="D71" s="95">
        <f t="shared" si="69"/>
        <v>0</v>
      </c>
      <c r="E71" s="97">
        <v>0</v>
      </c>
      <c r="F71" s="97">
        <v>0</v>
      </c>
      <c r="G71" s="97">
        <v>0</v>
      </c>
      <c r="H71" s="97">
        <v>0</v>
      </c>
      <c r="I71" s="97">
        <v>0</v>
      </c>
      <c r="J71" s="140"/>
      <c r="K71" s="141"/>
      <c r="L71" s="81"/>
    </row>
    <row r="72" spans="1:12" ht="22.5" customHeight="1">
      <c r="A72" s="139" t="s">
        <v>216</v>
      </c>
      <c r="B72" s="139"/>
      <c r="C72" s="96"/>
      <c r="D72" s="95">
        <f t="shared" si="69"/>
        <v>9000</v>
      </c>
      <c r="E72" s="95">
        <f>SUM(E69:E71)</f>
        <v>0</v>
      </c>
      <c r="F72" s="95">
        <f t="shared" ref="F72:G72" si="79">SUM(F69:F71)</f>
        <v>8549</v>
      </c>
      <c r="G72" s="95">
        <f t="shared" si="79"/>
        <v>0</v>
      </c>
      <c r="H72" s="95">
        <f t="shared" ref="H72" si="80">SUM(H69:H71)</f>
        <v>451</v>
      </c>
      <c r="I72" s="95">
        <f t="shared" ref="I72" si="81">SUM(I69:I71)</f>
        <v>0</v>
      </c>
      <c r="J72" s="140" t="s">
        <v>153</v>
      </c>
      <c r="K72" s="141"/>
      <c r="L72" s="81"/>
    </row>
    <row r="73" spans="1:12" ht="22.5" customHeight="1">
      <c r="A73" s="154" t="s">
        <v>291</v>
      </c>
      <c r="B73" s="159"/>
      <c r="C73" s="98">
        <v>2022</v>
      </c>
      <c r="D73" s="91">
        <f t="shared" si="69"/>
        <v>36576.129990000001</v>
      </c>
      <c r="E73" s="99">
        <f>E77</f>
        <v>0</v>
      </c>
      <c r="F73" s="99">
        <f t="shared" ref="F73:I75" si="82">F77</f>
        <v>36205.94</v>
      </c>
      <c r="G73" s="99">
        <f t="shared" si="82"/>
        <v>0</v>
      </c>
      <c r="H73" s="99">
        <f t="shared" si="82"/>
        <v>370.18999000000002</v>
      </c>
      <c r="I73" s="99">
        <f t="shared" si="82"/>
        <v>0</v>
      </c>
      <c r="J73" s="140"/>
      <c r="K73" s="141"/>
      <c r="L73" s="81"/>
    </row>
    <row r="74" spans="1:12" ht="22.5" customHeight="1">
      <c r="A74" s="154"/>
      <c r="B74" s="160"/>
      <c r="C74" s="98">
        <v>2023</v>
      </c>
      <c r="D74" s="91">
        <f t="shared" si="69"/>
        <v>259.315</v>
      </c>
      <c r="E74" s="99">
        <f t="shared" ref="E74:F74" si="83">E78</f>
        <v>0</v>
      </c>
      <c r="F74" s="99">
        <f t="shared" si="83"/>
        <v>0</v>
      </c>
      <c r="G74" s="99">
        <f t="shared" si="82"/>
        <v>0</v>
      </c>
      <c r="H74" s="99">
        <f t="shared" si="82"/>
        <v>259.315</v>
      </c>
      <c r="I74" s="99">
        <f t="shared" si="82"/>
        <v>0</v>
      </c>
      <c r="J74" s="140"/>
      <c r="K74" s="141"/>
      <c r="L74" s="81"/>
    </row>
    <row r="75" spans="1:12" ht="22.5" customHeight="1">
      <c r="A75" s="154"/>
      <c r="B75" s="161"/>
      <c r="C75" s="98">
        <v>2024</v>
      </c>
      <c r="D75" s="91">
        <f t="shared" si="69"/>
        <v>0</v>
      </c>
      <c r="E75" s="99">
        <f t="shared" ref="E75:F75" si="84">E79</f>
        <v>0</v>
      </c>
      <c r="F75" s="99">
        <f t="shared" si="84"/>
        <v>0</v>
      </c>
      <c r="G75" s="99">
        <f t="shared" si="82"/>
        <v>0</v>
      </c>
      <c r="H75" s="99">
        <f t="shared" si="82"/>
        <v>0</v>
      </c>
      <c r="I75" s="99">
        <f t="shared" si="82"/>
        <v>0</v>
      </c>
      <c r="J75" s="140"/>
      <c r="K75" s="141"/>
      <c r="L75" s="81"/>
    </row>
    <row r="76" spans="1:12" ht="22.5" customHeight="1">
      <c r="A76" s="163" t="s">
        <v>216</v>
      </c>
      <c r="B76" s="164"/>
      <c r="C76" s="100"/>
      <c r="D76" s="91">
        <f t="shared" si="69"/>
        <v>36835.444990000004</v>
      </c>
      <c r="E76" s="91">
        <f>SUM(E73:E75)</f>
        <v>0</v>
      </c>
      <c r="F76" s="91">
        <f t="shared" ref="F76:I76" si="85">SUM(F73:F75)</f>
        <v>36205.94</v>
      </c>
      <c r="G76" s="91">
        <f t="shared" si="85"/>
        <v>0</v>
      </c>
      <c r="H76" s="91">
        <f t="shared" si="85"/>
        <v>629.50499000000002</v>
      </c>
      <c r="I76" s="91">
        <f t="shared" si="85"/>
        <v>0</v>
      </c>
      <c r="J76" s="140"/>
      <c r="K76" s="141"/>
      <c r="L76" s="81"/>
    </row>
    <row r="77" spans="1:12" ht="22.5" customHeight="1">
      <c r="A77" s="153" t="s">
        <v>292</v>
      </c>
      <c r="B77" s="150" t="s">
        <v>288</v>
      </c>
      <c r="C77" s="94">
        <v>2022</v>
      </c>
      <c r="D77" s="95">
        <f t="shared" si="69"/>
        <v>36576.129990000001</v>
      </c>
      <c r="E77" s="95">
        <f>E82+E84</f>
        <v>0</v>
      </c>
      <c r="F77" s="95">
        <f>F82+F84</f>
        <v>36205.94</v>
      </c>
      <c r="G77" s="95">
        <f>G82+G84</f>
        <v>0</v>
      </c>
      <c r="H77" s="95">
        <f>H82+H84</f>
        <v>370.18999000000002</v>
      </c>
      <c r="I77" s="95">
        <f>I82+I84</f>
        <v>0</v>
      </c>
      <c r="J77" s="140"/>
      <c r="K77" s="141"/>
      <c r="L77" s="81"/>
    </row>
    <row r="78" spans="1:12" ht="22.5" customHeight="1">
      <c r="A78" s="153"/>
      <c r="B78" s="151"/>
      <c r="C78" s="94">
        <v>2023</v>
      </c>
      <c r="D78" s="95">
        <f t="shared" si="69"/>
        <v>259.315</v>
      </c>
      <c r="E78" s="95">
        <v>0</v>
      </c>
      <c r="F78" s="95">
        <v>0</v>
      </c>
      <c r="G78" s="95">
        <v>0</v>
      </c>
      <c r="H78" s="95">
        <v>259.315</v>
      </c>
      <c r="I78" s="95">
        <v>0</v>
      </c>
      <c r="J78" s="140"/>
      <c r="K78" s="141"/>
      <c r="L78" s="81"/>
    </row>
    <row r="79" spans="1:12" ht="22.5" customHeight="1">
      <c r="A79" s="153"/>
      <c r="B79" s="152"/>
      <c r="C79" s="94">
        <v>2024</v>
      </c>
      <c r="D79" s="95">
        <f t="shared" si="69"/>
        <v>0</v>
      </c>
      <c r="E79" s="95">
        <v>0</v>
      </c>
      <c r="F79" s="95">
        <v>0</v>
      </c>
      <c r="G79" s="95">
        <v>0</v>
      </c>
      <c r="H79" s="95">
        <v>0</v>
      </c>
      <c r="I79" s="95">
        <v>0</v>
      </c>
      <c r="J79" s="140"/>
      <c r="K79" s="141"/>
      <c r="L79" s="81"/>
    </row>
    <row r="80" spans="1:12" ht="22.5" customHeight="1">
      <c r="A80" s="162" t="s">
        <v>216</v>
      </c>
      <c r="B80" s="162"/>
      <c r="C80" s="101"/>
      <c r="D80" s="95">
        <f t="shared" si="69"/>
        <v>36835.444990000004</v>
      </c>
      <c r="E80" s="95">
        <f>SUM(E77:E79)</f>
        <v>0</v>
      </c>
      <c r="F80" s="95">
        <f t="shared" ref="F80:I80" si="86">SUM(F77:F79)</f>
        <v>36205.94</v>
      </c>
      <c r="G80" s="95">
        <f t="shared" si="86"/>
        <v>0</v>
      </c>
      <c r="H80" s="95">
        <f t="shared" si="86"/>
        <v>629.50499000000002</v>
      </c>
      <c r="I80" s="95">
        <f t="shared" si="86"/>
        <v>0</v>
      </c>
      <c r="J80" s="140" t="s">
        <v>293</v>
      </c>
      <c r="K80" s="141"/>
      <c r="L80" s="81"/>
    </row>
    <row r="81" spans="1:12" ht="22.5" customHeight="1">
      <c r="A81" s="139" t="s">
        <v>219</v>
      </c>
      <c r="B81" s="139"/>
      <c r="C81" s="96"/>
      <c r="D81" s="94"/>
      <c r="E81" s="94"/>
      <c r="F81" s="94"/>
      <c r="G81" s="94"/>
      <c r="H81" s="94"/>
      <c r="I81" s="94"/>
      <c r="J81" s="140"/>
      <c r="K81" s="141"/>
      <c r="L81" s="81"/>
    </row>
    <row r="82" spans="1:12" ht="22.5" customHeight="1">
      <c r="A82" s="146" t="s">
        <v>239</v>
      </c>
      <c r="B82" s="147"/>
      <c r="C82" s="94">
        <v>2022</v>
      </c>
      <c r="D82" s="95">
        <f t="shared" ref="D82:D84" si="87">SUM(E82:I82)</f>
        <v>31122.93779</v>
      </c>
      <c r="E82" s="95">
        <v>0</v>
      </c>
      <c r="F82" s="95">
        <v>30807.94</v>
      </c>
      <c r="G82" s="95">
        <v>0</v>
      </c>
      <c r="H82" s="95">
        <v>314.99779000000001</v>
      </c>
      <c r="I82" s="95">
        <v>0</v>
      </c>
      <c r="J82" s="140"/>
      <c r="K82" s="141"/>
      <c r="L82" s="81"/>
    </row>
    <row r="83" spans="1:12" ht="22.5" customHeight="1">
      <c r="A83" s="148"/>
      <c r="B83" s="149"/>
      <c r="C83" s="94">
        <v>2023</v>
      </c>
      <c r="D83" s="95">
        <f t="shared" ref="D83" si="88">SUM(E83:I83)</f>
        <v>259.315</v>
      </c>
      <c r="E83" s="95">
        <v>0</v>
      </c>
      <c r="F83" s="95">
        <v>0</v>
      </c>
      <c r="G83" s="95">
        <v>0</v>
      </c>
      <c r="H83" s="95">
        <v>259.315</v>
      </c>
      <c r="I83" s="95">
        <v>0</v>
      </c>
      <c r="J83" s="140"/>
      <c r="K83" s="141"/>
      <c r="L83" s="81"/>
    </row>
    <row r="84" spans="1:12" ht="22.5" customHeight="1">
      <c r="A84" s="144" t="s">
        <v>238</v>
      </c>
      <c r="B84" s="145"/>
      <c r="C84" s="94">
        <v>2022</v>
      </c>
      <c r="D84" s="95">
        <f t="shared" si="87"/>
        <v>5453.1922000000004</v>
      </c>
      <c r="E84" s="95">
        <v>0</v>
      </c>
      <c r="F84" s="95">
        <v>5398</v>
      </c>
      <c r="G84" s="95">
        <v>0</v>
      </c>
      <c r="H84" s="95">
        <v>55.1922</v>
      </c>
      <c r="I84" s="95">
        <v>0</v>
      </c>
      <c r="J84" s="140"/>
      <c r="K84" s="141"/>
      <c r="L84" s="81"/>
    </row>
    <row r="85" spans="1:12" ht="22.5" customHeight="1">
      <c r="A85" s="171" t="s">
        <v>221</v>
      </c>
      <c r="B85" s="172"/>
      <c r="C85" s="172"/>
      <c r="D85" s="172"/>
      <c r="E85" s="172"/>
      <c r="F85" s="172"/>
      <c r="G85" s="172"/>
      <c r="H85" s="172"/>
      <c r="I85" s="173"/>
      <c r="J85" s="140"/>
      <c r="K85" s="141"/>
      <c r="L85" s="81"/>
    </row>
    <row r="86" spans="1:12" ht="22.5" customHeight="1">
      <c r="A86" s="154" t="s">
        <v>247</v>
      </c>
      <c r="B86" s="159"/>
      <c r="C86" s="98">
        <v>2022</v>
      </c>
      <c r="D86" s="91">
        <f>SUM(E86:I86)</f>
        <v>10382.88566</v>
      </c>
      <c r="E86" s="99">
        <f>E90+E94</f>
        <v>0</v>
      </c>
      <c r="F86" s="99">
        <f t="shared" ref="F86:I86" si="89">F90+F94</f>
        <v>0</v>
      </c>
      <c r="G86" s="99">
        <f t="shared" si="89"/>
        <v>2307.4769999999999</v>
      </c>
      <c r="H86" s="99">
        <f t="shared" si="89"/>
        <v>8075.4086600000001</v>
      </c>
      <c r="I86" s="99">
        <f t="shared" si="89"/>
        <v>0</v>
      </c>
      <c r="J86" s="140"/>
      <c r="K86" s="141"/>
      <c r="L86" s="81"/>
    </row>
    <row r="87" spans="1:12" ht="22.5" customHeight="1">
      <c r="A87" s="154"/>
      <c r="B87" s="159"/>
      <c r="C87" s="98">
        <v>2023</v>
      </c>
      <c r="D87" s="91">
        <f t="shared" ref="D87:D93" si="90">SUM(E87:I87)</f>
        <v>6545.8730000000014</v>
      </c>
      <c r="E87" s="99">
        <f t="shared" ref="E87:I88" si="91">E91+E95</f>
        <v>0</v>
      </c>
      <c r="F87" s="99">
        <f t="shared" si="91"/>
        <v>0</v>
      </c>
      <c r="G87" s="99">
        <f t="shared" si="91"/>
        <v>1753.5920000000001</v>
      </c>
      <c r="H87" s="99">
        <f t="shared" si="91"/>
        <v>4792.2810000000009</v>
      </c>
      <c r="I87" s="99">
        <f t="shared" si="91"/>
        <v>0</v>
      </c>
      <c r="J87" s="140"/>
      <c r="K87" s="141"/>
      <c r="L87" s="81"/>
    </row>
    <row r="88" spans="1:12" ht="22.5" customHeight="1">
      <c r="A88" s="154"/>
      <c r="B88" s="159"/>
      <c r="C88" s="98">
        <v>2024</v>
      </c>
      <c r="D88" s="91">
        <f t="shared" si="90"/>
        <v>7253.75</v>
      </c>
      <c r="E88" s="99">
        <f t="shared" si="91"/>
        <v>0</v>
      </c>
      <c r="F88" s="99">
        <f t="shared" si="91"/>
        <v>0</v>
      </c>
      <c r="G88" s="99">
        <f t="shared" si="91"/>
        <v>2060.2739999999999</v>
      </c>
      <c r="H88" s="99">
        <f t="shared" si="91"/>
        <v>5193.4760000000006</v>
      </c>
      <c r="I88" s="99">
        <f t="shared" si="91"/>
        <v>0</v>
      </c>
      <c r="J88" s="140"/>
      <c r="K88" s="141"/>
      <c r="L88" s="81"/>
    </row>
    <row r="89" spans="1:12" ht="22.5" customHeight="1">
      <c r="A89" s="169" t="s">
        <v>216</v>
      </c>
      <c r="B89" s="170"/>
      <c r="C89" s="98"/>
      <c r="D89" s="91">
        <f t="shared" si="90"/>
        <v>24182.50866</v>
      </c>
      <c r="E89" s="91">
        <f>SUM(E86:E88)</f>
        <v>0</v>
      </c>
      <c r="F89" s="91">
        <f t="shared" ref="F89:G89" si="92">SUM(F86:F88)</f>
        <v>0</v>
      </c>
      <c r="G89" s="91">
        <f t="shared" si="92"/>
        <v>6121.3429999999998</v>
      </c>
      <c r="H89" s="91">
        <f t="shared" ref="H89" si="93">SUM(H86:H88)</f>
        <v>18061.165659999999</v>
      </c>
      <c r="I89" s="91">
        <f t="shared" ref="I89" si="94">SUM(I86:I88)</f>
        <v>0</v>
      </c>
      <c r="J89" s="140"/>
      <c r="K89" s="141"/>
      <c r="L89" s="81"/>
    </row>
    <row r="90" spans="1:12" ht="22.5" customHeight="1">
      <c r="A90" s="153" t="s">
        <v>249</v>
      </c>
      <c r="B90" s="150" t="s">
        <v>287</v>
      </c>
      <c r="C90" s="94">
        <v>2022</v>
      </c>
      <c r="D90" s="95">
        <f t="shared" si="90"/>
        <v>611</v>
      </c>
      <c r="E90" s="97">
        <v>0</v>
      </c>
      <c r="F90" s="97">
        <v>0</v>
      </c>
      <c r="G90" s="97">
        <v>0</v>
      </c>
      <c r="H90" s="97">
        <v>611</v>
      </c>
      <c r="I90" s="97">
        <v>0</v>
      </c>
      <c r="J90" s="140"/>
      <c r="K90" s="141"/>
      <c r="L90" s="81"/>
    </row>
    <row r="91" spans="1:12" ht="22.5" customHeight="1">
      <c r="A91" s="153"/>
      <c r="B91" s="151"/>
      <c r="C91" s="94">
        <v>2023</v>
      </c>
      <c r="D91" s="95">
        <f t="shared" si="90"/>
        <v>1300</v>
      </c>
      <c r="E91" s="97">
        <v>0</v>
      </c>
      <c r="F91" s="97">
        <v>0</v>
      </c>
      <c r="G91" s="97">
        <v>0</v>
      </c>
      <c r="H91" s="97">
        <v>1300</v>
      </c>
      <c r="I91" s="97">
        <v>0</v>
      </c>
      <c r="J91" s="140"/>
      <c r="K91" s="141"/>
      <c r="L91" s="81"/>
    </row>
    <row r="92" spans="1:12" ht="22.5" customHeight="1">
      <c r="A92" s="153"/>
      <c r="B92" s="152"/>
      <c r="C92" s="94">
        <v>2024</v>
      </c>
      <c r="D92" s="95">
        <f t="shared" si="90"/>
        <v>1300</v>
      </c>
      <c r="E92" s="97">
        <v>0</v>
      </c>
      <c r="F92" s="97">
        <v>0</v>
      </c>
      <c r="G92" s="97">
        <v>0</v>
      </c>
      <c r="H92" s="97">
        <v>1300</v>
      </c>
      <c r="I92" s="97">
        <v>0</v>
      </c>
      <c r="J92" s="140"/>
      <c r="K92" s="141"/>
      <c r="L92" s="81"/>
    </row>
    <row r="93" spans="1:12" ht="22.5" customHeight="1">
      <c r="A93" s="155" t="s">
        <v>216</v>
      </c>
      <c r="B93" s="156"/>
      <c r="C93" s="94"/>
      <c r="D93" s="95">
        <f t="shared" si="90"/>
        <v>3211</v>
      </c>
      <c r="E93" s="95">
        <f>SUM(E90:E92)</f>
        <v>0</v>
      </c>
      <c r="F93" s="95">
        <f t="shared" ref="F93:G93" si="95">SUM(F90:F92)</f>
        <v>0</v>
      </c>
      <c r="G93" s="95">
        <f t="shared" si="95"/>
        <v>0</v>
      </c>
      <c r="H93" s="95">
        <f t="shared" ref="H93" si="96">SUM(H90:H92)</f>
        <v>3211</v>
      </c>
      <c r="I93" s="95">
        <f t="shared" ref="I93" si="97">SUM(I90:I92)</f>
        <v>0</v>
      </c>
      <c r="J93" s="140" t="s">
        <v>248</v>
      </c>
      <c r="K93" s="141"/>
      <c r="L93" s="81"/>
    </row>
    <row r="94" spans="1:12" ht="22.5" customHeight="1">
      <c r="A94" s="153" t="s">
        <v>250</v>
      </c>
      <c r="B94" s="150" t="s">
        <v>287</v>
      </c>
      <c r="C94" s="94">
        <v>2022</v>
      </c>
      <c r="D94" s="95">
        <f t="shared" ref="D94:D97" si="98">SUM(E94:I94)</f>
        <v>9771.8856599999999</v>
      </c>
      <c r="E94" s="97">
        <v>0</v>
      </c>
      <c r="F94" s="97">
        <v>0</v>
      </c>
      <c r="G94" s="97">
        <f>1707.477+600</f>
        <v>2307.4769999999999</v>
      </c>
      <c r="H94" s="97">
        <f>9771.88566-2307.477</f>
        <v>7464.4086600000001</v>
      </c>
      <c r="I94" s="97">
        <v>0</v>
      </c>
      <c r="J94" s="140"/>
      <c r="K94" s="141"/>
      <c r="L94" s="81"/>
    </row>
    <row r="95" spans="1:12" ht="22.5" customHeight="1">
      <c r="A95" s="153"/>
      <c r="B95" s="151"/>
      <c r="C95" s="94">
        <v>2023</v>
      </c>
      <c r="D95" s="95">
        <f t="shared" si="98"/>
        <v>5245.8730000000005</v>
      </c>
      <c r="E95" s="97">
        <v>0</v>
      </c>
      <c r="F95" s="97">
        <v>0</v>
      </c>
      <c r="G95" s="97">
        <v>1753.5920000000001</v>
      </c>
      <c r="H95" s="97">
        <f>5418.64-1753.592-172.767</f>
        <v>3492.2810000000004</v>
      </c>
      <c r="I95" s="97">
        <v>0</v>
      </c>
      <c r="J95" s="140"/>
      <c r="K95" s="141"/>
      <c r="L95" s="81"/>
    </row>
    <row r="96" spans="1:12" ht="22.5" customHeight="1">
      <c r="A96" s="153"/>
      <c r="B96" s="152"/>
      <c r="C96" s="94">
        <v>2024</v>
      </c>
      <c r="D96" s="95">
        <f t="shared" si="98"/>
        <v>5953.75</v>
      </c>
      <c r="E96" s="97">
        <v>0</v>
      </c>
      <c r="F96" s="97">
        <v>0</v>
      </c>
      <c r="G96" s="97">
        <v>2060.2739999999999</v>
      </c>
      <c r="H96" s="97">
        <f>5953.75-2060.274</f>
        <v>3893.4760000000001</v>
      </c>
      <c r="I96" s="97">
        <v>0</v>
      </c>
      <c r="J96" s="140"/>
      <c r="K96" s="141"/>
      <c r="L96" s="81"/>
    </row>
    <row r="97" spans="1:12" ht="22.5" customHeight="1">
      <c r="A97" s="155" t="s">
        <v>216</v>
      </c>
      <c r="B97" s="156"/>
      <c r="C97" s="94"/>
      <c r="D97" s="95">
        <f t="shared" si="98"/>
        <v>20971.50866</v>
      </c>
      <c r="E97" s="95">
        <f>SUM(E94:E96)</f>
        <v>0</v>
      </c>
      <c r="F97" s="95">
        <f t="shared" ref="F97" si="99">SUM(F94:F96)</f>
        <v>0</v>
      </c>
      <c r="G97" s="95">
        <f t="shared" ref="G97:I97" si="100">SUM(G94:G96)</f>
        <v>6121.3429999999998</v>
      </c>
      <c r="H97" s="95">
        <f t="shared" ref="H97" si="101">SUM(H94:H96)</f>
        <v>14850.165660000001</v>
      </c>
      <c r="I97" s="95">
        <f t="shared" si="100"/>
        <v>0</v>
      </c>
      <c r="J97" s="140" t="s">
        <v>259</v>
      </c>
      <c r="K97" s="141"/>
      <c r="L97" s="81"/>
    </row>
    <row r="98" spans="1:12" ht="22.5" customHeight="1">
      <c r="A98" s="154" t="s">
        <v>254</v>
      </c>
      <c r="B98" s="159"/>
      <c r="C98" s="98">
        <v>2022</v>
      </c>
      <c r="D98" s="91">
        <f>SUM(E98:I98)</f>
        <v>350</v>
      </c>
      <c r="E98" s="99">
        <f>E102</f>
        <v>0</v>
      </c>
      <c r="F98" s="99">
        <f t="shared" ref="F98:I98" si="102">F102</f>
        <v>0</v>
      </c>
      <c r="G98" s="99">
        <f t="shared" si="102"/>
        <v>0</v>
      </c>
      <c r="H98" s="99">
        <f t="shared" si="102"/>
        <v>350</v>
      </c>
      <c r="I98" s="99">
        <f t="shared" si="102"/>
        <v>0</v>
      </c>
      <c r="J98" s="140"/>
      <c r="K98" s="141"/>
      <c r="L98" s="81"/>
    </row>
    <row r="99" spans="1:12" ht="22.5" customHeight="1">
      <c r="A99" s="154"/>
      <c r="B99" s="159"/>
      <c r="C99" s="98">
        <v>2023</v>
      </c>
      <c r="D99" s="91">
        <f t="shared" ref="D99:D105" si="103">SUM(E99:I99)</f>
        <v>400</v>
      </c>
      <c r="E99" s="99">
        <f t="shared" ref="E99:I100" si="104">E103</f>
        <v>0</v>
      </c>
      <c r="F99" s="99">
        <f t="shared" si="104"/>
        <v>0</v>
      </c>
      <c r="G99" s="99">
        <f t="shared" si="104"/>
        <v>0</v>
      </c>
      <c r="H99" s="99">
        <f t="shared" si="104"/>
        <v>400</v>
      </c>
      <c r="I99" s="99">
        <f t="shared" si="104"/>
        <v>0</v>
      </c>
      <c r="J99" s="140"/>
      <c r="K99" s="141"/>
      <c r="L99" s="81"/>
    </row>
    <row r="100" spans="1:12" ht="22.5" customHeight="1">
      <c r="A100" s="154"/>
      <c r="B100" s="159"/>
      <c r="C100" s="98">
        <v>2024</v>
      </c>
      <c r="D100" s="91">
        <f t="shared" si="103"/>
        <v>400</v>
      </c>
      <c r="E100" s="99">
        <f t="shared" si="104"/>
        <v>0</v>
      </c>
      <c r="F100" s="99">
        <f t="shared" si="104"/>
        <v>0</v>
      </c>
      <c r="G100" s="99">
        <f t="shared" si="104"/>
        <v>0</v>
      </c>
      <c r="H100" s="99">
        <f t="shared" si="104"/>
        <v>400</v>
      </c>
      <c r="I100" s="99">
        <f t="shared" si="104"/>
        <v>0</v>
      </c>
      <c r="J100" s="140"/>
      <c r="K100" s="141"/>
      <c r="L100" s="81"/>
    </row>
    <row r="101" spans="1:12" ht="22.5" customHeight="1">
      <c r="A101" s="169" t="s">
        <v>216</v>
      </c>
      <c r="B101" s="170"/>
      <c r="C101" s="98"/>
      <c r="D101" s="91">
        <f t="shared" si="103"/>
        <v>1150</v>
      </c>
      <c r="E101" s="91">
        <f>SUM(E98:E100)</f>
        <v>0</v>
      </c>
      <c r="F101" s="91">
        <f t="shared" ref="F101" si="105">SUM(F98:F100)</f>
        <v>0</v>
      </c>
      <c r="G101" s="91">
        <f t="shared" ref="G101" si="106">SUM(G98:G100)</f>
        <v>0</v>
      </c>
      <c r="H101" s="91">
        <f t="shared" ref="H101" si="107">SUM(H98:H100)</f>
        <v>1150</v>
      </c>
      <c r="I101" s="91">
        <f t="shared" ref="I101" si="108">SUM(I98:I100)</f>
        <v>0</v>
      </c>
      <c r="J101" s="140"/>
      <c r="K101" s="141"/>
      <c r="L101" s="81"/>
    </row>
    <row r="102" spans="1:12" ht="22.5" customHeight="1">
      <c r="A102" s="153" t="s">
        <v>255</v>
      </c>
      <c r="B102" s="150" t="s">
        <v>289</v>
      </c>
      <c r="C102" s="94">
        <v>2022</v>
      </c>
      <c r="D102" s="95">
        <f t="shared" si="103"/>
        <v>350</v>
      </c>
      <c r="E102" s="97">
        <v>0</v>
      </c>
      <c r="F102" s="97">
        <v>0</v>
      </c>
      <c r="G102" s="97">
        <v>0</v>
      </c>
      <c r="H102" s="97">
        <v>350</v>
      </c>
      <c r="I102" s="97">
        <v>0</v>
      </c>
      <c r="J102" s="140"/>
      <c r="K102" s="141"/>
      <c r="L102" s="81"/>
    </row>
    <row r="103" spans="1:12" ht="22.5" customHeight="1">
      <c r="A103" s="153"/>
      <c r="B103" s="151"/>
      <c r="C103" s="94">
        <v>2023</v>
      </c>
      <c r="D103" s="95">
        <f t="shared" si="103"/>
        <v>400</v>
      </c>
      <c r="E103" s="97">
        <v>0</v>
      </c>
      <c r="F103" s="97">
        <v>0</v>
      </c>
      <c r="G103" s="97">
        <v>0</v>
      </c>
      <c r="H103" s="97">
        <v>400</v>
      </c>
      <c r="I103" s="97">
        <v>0</v>
      </c>
      <c r="J103" s="140"/>
      <c r="K103" s="141"/>
      <c r="L103" s="81"/>
    </row>
    <row r="104" spans="1:12" ht="22.5" customHeight="1">
      <c r="A104" s="153"/>
      <c r="B104" s="152"/>
      <c r="C104" s="94">
        <v>2024</v>
      </c>
      <c r="D104" s="95">
        <f t="shared" si="103"/>
        <v>400</v>
      </c>
      <c r="E104" s="97">
        <v>0</v>
      </c>
      <c r="F104" s="97">
        <v>0</v>
      </c>
      <c r="G104" s="97">
        <v>0</v>
      </c>
      <c r="H104" s="97">
        <v>400</v>
      </c>
      <c r="I104" s="97">
        <v>0</v>
      </c>
      <c r="J104" s="140"/>
      <c r="K104" s="141"/>
      <c r="L104" s="81"/>
    </row>
    <row r="105" spans="1:12" ht="22.5" customHeight="1">
      <c r="A105" s="155" t="s">
        <v>216</v>
      </c>
      <c r="B105" s="156"/>
      <c r="C105" s="94"/>
      <c r="D105" s="95">
        <f t="shared" si="103"/>
        <v>1150</v>
      </c>
      <c r="E105" s="95">
        <f>SUM(E102:E104)</f>
        <v>0</v>
      </c>
      <c r="F105" s="95">
        <f t="shared" ref="F105" si="109">SUM(F102:F104)</f>
        <v>0</v>
      </c>
      <c r="G105" s="95">
        <f t="shared" ref="G105" si="110">SUM(G102:G104)</f>
        <v>0</v>
      </c>
      <c r="H105" s="95">
        <f t="shared" ref="H105" si="111">SUM(H102:H104)</f>
        <v>1150</v>
      </c>
      <c r="I105" s="95">
        <f t="shared" ref="I105" si="112">SUM(I102:I104)</f>
        <v>0</v>
      </c>
      <c r="J105" s="140" t="s">
        <v>258</v>
      </c>
      <c r="K105" s="141"/>
      <c r="L105" s="81"/>
    </row>
    <row r="106" spans="1:12" ht="22.5" customHeight="1">
      <c r="A106" s="154" t="s">
        <v>222</v>
      </c>
      <c r="B106" s="139"/>
      <c r="C106" s="98">
        <v>2022</v>
      </c>
      <c r="D106" s="91">
        <f>SUM(E106:I106)</f>
        <v>3711.2187800000002</v>
      </c>
      <c r="E106" s="99">
        <f t="shared" ref="E106:I108" si="113">E110+E116</f>
        <v>0</v>
      </c>
      <c r="F106" s="99">
        <f t="shared" si="113"/>
        <v>0</v>
      </c>
      <c r="G106" s="99">
        <f t="shared" si="113"/>
        <v>0</v>
      </c>
      <c r="H106" s="99">
        <f t="shared" si="113"/>
        <v>3711.2187800000002</v>
      </c>
      <c r="I106" s="99">
        <f t="shared" si="113"/>
        <v>0</v>
      </c>
      <c r="J106" s="140"/>
      <c r="K106" s="141"/>
      <c r="L106" s="81"/>
    </row>
    <row r="107" spans="1:12" ht="22.5" customHeight="1">
      <c r="A107" s="154"/>
      <c r="B107" s="139"/>
      <c r="C107" s="98">
        <v>2023</v>
      </c>
      <c r="D107" s="91">
        <f t="shared" ref="D107:D113" si="114">SUM(E107:I107)</f>
        <v>3200</v>
      </c>
      <c r="E107" s="99">
        <f t="shared" si="113"/>
        <v>0</v>
      </c>
      <c r="F107" s="99">
        <f t="shared" si="113"/>
        <v>0</v>
      </c>
      <c r="G107" s="99">
        <f t="shared" si="113"/>
        <v>0</v>
      </c>
      <c r="H107" s="99">
        <f t="shared" si="113"/>
        <v>3200</v>
      </c>
      <c r="I107" s="99">
        <f t="shared" si="113"/>
        <v>0</v>
      </c>
      <c r="J107" s="140"/>
      <c r="K107" s="141"/>
      <c r="L107" s="81"/>
    </row>
    <row r="108" spans="1:12" ht="22.5" customHeight="1">
      <c r="A108" s="154"/>
      <c r="B108" s="139"/>
      <c r="C108" s="98">
        <v>2024</v>
      </c>
      <c r="D108" s="91">
        <f t="shared" si="114"/>
        <v>3200</v>
      </c>
      <c r="E108" s="99">
        <f t="shared" si="113"/>
        <v>0</v>
      </c>
      <c r="F108" s="99">
        <f t="shared" si="113"/>
        <v>0</v>
      </c>
      <c r="G108" s="99">
        <f t="shared" si="113"/>
        <v>0</v>
      </c>
      <c r="H108" s="99">
        <f t="shared" si="113"/>
        <v>3200</v>
      </c>
      <c r="I108" s="99">
        <f t="shared" si="113"/>
        <v>0</v>
      </c>
      <c r="J108" s="140"/>
      <c r="K108" s="141"/>
      <c r="L108" s="81"/>
    </row>
    <row r="109" spans="1:12" ht="22.5" customHeight="1">
      <c r="A109" s="155" t="s">
        <v>216</v>
      </c>
      <c r="B109" s="156"/>
      <c r="C109" s="98"/>
      <c r="D109" s="91">
        <f t="shared" si="114"/>
        <v>10111.218779999999</v>
      </c>
      <c r="E109" s="91">
        <f>SUM(E106:E108)</f>
        <v>0</v>
      </c>
      <c r="F109" s="91">
        <f t="shared" ref="F109" si="115">SUM(F106:F108)</f>
        <v>0</v>
      </c>
      <c r="G109" s="91">
        <f t="shared" ref="G109" si="116">SUM(G106:G108)</f>
        <v>0</v>
      </c>
      <c r="H109" s="91">
        <f t="shared" ref="H109" si="117">SUM(H106:H108)</f>
        <v>10111.218779999999</v>
      </c>
      <c r="I109" s="91">
        <f t="shared" ref="I109" si="118">SUM(I106:I108)</f>
        <v>0</v>
      </c>
      <c r="J109" s="140"/>
      <c r="K109" s="141"/>
      <c r="L109" s="81"/>
    </row>
    <row r="110" spans="1:12" ht="22.5" customHeight="1">
      <c r="A110" s="153" t="s">
        <v>223</v>
      </c>
      <c r="B110" s="150" t="s">
        <v>289</v>
      </c>
      <c r="C110" s="94">
        <v>2022</v>
      </c>
      <c r="D110" s="95">
        <f t="shared" si="114"/>
        <v>1746.04268</v>
      </c>
      <c r="E110" s="97">
        <v>0</v>
      </c>
      <c r="F110" s="97">
        <v>0</v>
      </c>
      <c r="G110" s="97">
        <v>0</v>
      </c>
      <c r="H110" s="97">
        <v>1746.04268</v>
      </c>
      <c r="I110" s="97">
        <v>0</v>
      </c>
      <c r="J110" s="140"/>
      <c r="K110" s="141"/>
      <c r="L110" s="81"/>
    </row>
    <row r="111" spans="1:12" ht="22.5" customHeight="1">
      <c r="A111" s="153"/>
      <c r="B111" s="151"/>
      <c r="C111" s="94">
        <v>2023</v>
      </c>
      <c r="D111" s="95">
        <f t="shared" si="114"/>
        <v>1500</v>
      </c>
      <c r="E111" s="97">
        <v>0</v>
      </c>
      <c r="F111" s="97">
        <v>0</v>
      </c>
      <c r="G111" s="97">
        <v>0</v>
      </c>
      <c r="H111" s="97">
        <v>1500</v>
      </c>
      <c r="I111" s="97">
        <v>0</v>
      </c>
      <c r="J111" s="140"/>
      <c r="K111" s="141"/>
      <c r="L111" s="81"/>
    </row>
    <row r="112" spans="1:12" ht="22.5" customHeight="1">
      <c r="A112" s="153"/>
      <c r="B112" s="152"/>
      <c r="C112" s="94">
        <v>2024</v>
      </c>
      <c r="D112" s="95">
        <f t="shared" si="114"/>
        <v>1500</v>
      </c>
      <c r="E112" s="97">
        <v>0</v>
      </c>
      <c r="F112" s="97">
        <v>0</v>
      </c>
      <c r="G112" s="97">
        <v>0</v>
      </c>
      <c r="H112" s="97">
        <v>1500</v>
      </c>
      <c r="I112" s="97">
        <v>0</v>
      </c>
      <c r="J112" s="140"/>
      <c r="K112" s="141"/>
      <c r="L112" s="81"/>
    </row>
    <row r="113" spans="1:12" ht="22.5" customHeight="1">
      <c r="A113" s="155" t="s">
        <v>216</v>
      </c>
      <c r="B113" s="156"/>
      <c r="C113" s="94"/>
      <c r="D113" s="95">
        <f t="shared" si="114"/>
        <v>4746.0426800000005</v>
      </c>
      <c r="E113" s="95">
        <f>SUM(E110:E112)</f>
        <v>0</v>
      </c>
      <c r="F113" s="95">
        <f t="shared" ref="F113" si="119">SUM(F110:F112)</f>
        <v>0</v>
      </c>
      <c r="G113" s="95">
        <f t="shared" ref="G113" si="120">SUM(G110:G112)</f>
        <v>0</v>
      </c>
      <c r="H113" s="95">
        <f t="shared" ref="H113" si="121">SUM(H110:H112)</f>
        <v>4746.0426800000005</v>
      </c>
      <c r="I113" s="95">
        <f t="shared" ref="I113" si="122">SUM(I110:I112)</f>
        <v>0</v>
      </c>
      <c r="J113" s="140" t="s">
        <v>257</v>
      </c>
      <c r="K113" s="141"/>
      <c r="L113" s="81"/>
    </row>
    <row r="114" spans="1:12" ht="22.5" customHeight="1">
      <c r="A114" s="139" t="s">
        <v>219</v>
      </c>
      <c r="B114" s="139"/>
      <c r="C114" s="96"/>
      <c r="D114" s="94"/>
      <c r="E114" s="94"/>
      <c r="F114" s="94"/>
      <c r="G114" s="94"/>
      <c r="H114" s="94"/>
      <c r="I114" s="94"/>
      <c r="J114" s="140"/>
      <c r="K114" s="141"/>
      <c r="L114" s="108"/>
    </row>
    <row r="115" spans="1:12" ht="69" customHeight="1">
      <c r="A115" s="144" t="s">
        <v>294</v>
      </c>
      <c r="B115" s="145"/>
      <c r="C115" s="94">
        <v>2022</v>
      </c>
      <c r="D115" s="95">
        <f t="shared" ref="D115" si="123">SUM(E115:I115)</f>
        <v>281</v>
      </c>
      <c r="E115" s="95">
        <v>0</v>
      </c>
      <c r="F115" s="95">
        <v>0</v>
      </c>
      <c r="G115" s="95">
        <v>0</v>
      </c>
      <c r="H115" s="95">
        <v>281</v>
      </c>
      <c r="I115" s="95">
        <v>0</v>
      </c>
      <c r="J115" s="140"/>
      <c r="K115" s="141"/>
      <c r="L115" s="108"/>
    </row>
    <row r="116" spans="1:12" ht="22.5" customHeight="1">
      <c r="A116" s="153" t="s">
        <v>224</v>
      </c>
      <c r="B116" s="150" t="s">
        <v>289</v>
      </c>
      <c r="C116" s="94">
        <v>2022</v>
      </c>
      <c r="D116" s="95">
        <f t="shared" ref="D116:D119" si="124">SUM(E116:I116)</f>
        <v>1965.1760999999999</v>
      </c>
      <c r="E116" s="97">
        <v>0</v>
      </c>
      <c r="F116" s="97">
        <v>0</v>
      </c>
      <c r="G116" s="97">
        <v>0</v>
      </c>
      <c r="H116" s="97">
        <v>1965.1760999999999</v>
      </c>
      <c r="I116" s="97">
        <v>0</v>
      </c>
      <c r="J116" s="157"/>
      <c r="K116" s="140"/>
      <c r="L116" s="81"/>
    </row>
    <row r="117" spans="1:12" ht="22.5" customHeight="1">
      <c r="A117" s="153"/>
      <c r="B117" s="151"/>
      <c r="C117" s="94">
        <v>2023</v>
      </c>
      <c r="D117" s="95">
        <f t="shared" si="124"/>
        <v>1700</v>
      </c>
      <c r="E117" s="97">
        <v>0</v>
      </c>
      <c r="F117" s="97">
        <v>0</v>
      </c>
      <c r="G117" s="97">
        <v>0</v>
      </c>
      <c r="H117" s="97">
        <v>1700</v>
      </c>
      <c r="I117" s="97">
        <v>0</v>
      </c>
      <c r="J117" s="157"/>
      <c r="K117" s="140"/>
      <c r="L117" s="81"/>
    </row>
    <row r="118" spans="1:12" ht="22.5" customHeight="1">
      <c r="A118" s="153"/>
      <c r="B118" s="152"/>
      <c r="C118" s="94">
        <v>2024</v>
      </c>
      <c r="D118" s="95">
        <f t="shared" si="124"/>
        <v>1700</v>
      </c>
      <c r="E118" s="97">
        <v>0</v>
      </c>
      <c r="F118" s="97">
        <v>0</v>
      </c>
      <c r="G118" s="97">
        <v>0</v>
      </c>
      <c r="H118" s="97">
        <v>1700</v>
      </c>
      <c r="I118" s="97">
        <v>0</v>
      </c>
      <c r="J118" s="157"/>
      <c r="K118" s="140"/>
      <c r="L118" s="81"/>
    </row>
    <row r="119" spans="1:12" ht="22.5" customHeight="1">
      <c r="A119" s="155" t="s">
        <v>216</v>
      </c>
      <c r="B119" s="156"/>
      <c r="C119" s="94"/>
      <c r="D119" s="95">
        <f t="shared" si="124"/>
        <v>5365.1760999999997</v>
      </c>
      <c r="E119" s="95">
        <f>SUM(E116:E118)</f>
        <v>0</v>
      </c>
      <c r="F119" s="95">
        <f t="shared" ref="F119" si="125">SUM(F116:F118)</f>
        <v>0</v>
      </c>
      <c r="G119" s="95">
        <f t="shared" ref="G119" si="126">SUM(G116:G118)</f>
        <v>0</v>
      </c>
      <c r="H119" s="95">
        <f t="shared" ref="H119" si="127">SUM(H116:H118)</f>
        <v>5365.1760999999997</v>
      </c>
      <c r="I119" s="95">
        <f t="shared" ref="I119" si="128">SUM(I116:I118)</f>
        <v>0</v>
      </c>
      <c r="J119" s="140" t="s">
        <v>256</v>
      </c>
      <c r="K119" s="141"/>
      <c r="L119" s="81"/>
    </row>
    <row r="120" spans="1:12" ht="22.5" customHeight="1">
      <c r="A120" s="154" t="s">
        <v>225</v>
      </c>
      <c r="B120" s="167"/>
      <c r="C120" s="98">
        <v>2022</v>
      </c>
      <c r="D120" s="91">
        <f>SUM(E120:I120)</f>
        <v>3684.8209900000002</v>
      </c>
      <c r="E120" s="99">
        <f>E124+E128</f>
        <v>0</v>
      </c>
      <c r="F120" s="99">
        <f t="shared" ref="F120:I120" si="129">F124+F128</f>
        <v>449.66951999999998</v>
      </c>
      <c r="G120" s="99">
        <f t="shared" si="129"/>
        <v>0</v>
      </c>
      <c r="H120" s="99">
        <f t="shared" si="129"/>
        <v>3235.1514700000002</v>
      </c>
      <c r="I120" s="99">
        <f t="shared" si="129"/>
        <v>0</v>
      </c>
      <c r="J120" s="140"/>
      <c r="K120" s="141"/>
      <c r="L120" s="81"/>
    </row>
    <row r="121" spans="1:12" ht="22.5" customHeight="1">
      <c r="A121" s="154"/>
      <c r="B121" s="168"/>
      <c r="C121" s="98">
        <v>2023</v>
      </c>
      <c r="D121" s="91">
        <f t="shared" ref="D121:D127" si="130">SUM(E121:I121)</f>
        <v>2471.8649999999998</v>
      </c>
      <c r="E121" s="99">
        <f t="shared" ref="E121:I122" si="131">E125+E129</f>
        <v>0</v>
      </c>
      <c r="F121" s="99">
        <f t="shared" si="131"/>
        <v>0</v>
      </c>
      <c r="G121" s="99">
        <f t="shared" si="131"/>
        <v>0</v>
      </c>
      <c r="H121" s="99">
        <f t="shared" si="131"/>
        <v>2471.8649999999998</v>
      </c>
      <c r="I121" s="99">
        <f t="shared" si="131"/>
        <v>0</v>
      </c>
      <c r="J121" s="140"/>
      <c r="K121" s="141"/>
      <c r="L121" s="81"/>
    </row>
    <row r="122" spans="1:12" ht="22.5" customHeight="1">
      <c r="A122" s="154"/>
      <c r="B122" s="168"/>
      <c r="C122" s="98">
        <v>2024</v>
      </c>
      <c r="D122" s="91">
        <f t="shared" si="130"/>
        <v>2475</v>
      </c>
      <c r="E122" s="99">
        <f t="shared" si="131"/>
        <v>0</v>
      </c>
      <c r="F122" s="99">
        <f t="shared" si="131"/>
        <v>0</v>
      </c>
      <c r="G122" s="99">
        <f t="shared" si="131"/>
        <v>0</v>
      </c>
      <c r="H122" s="99">
        <f t="shared" si="131"/>
        <v>2475</v>
      </c>
      <c r="I122" s="99">
        <f t="shared" si="131"/>
        <v>0</v>
      </c>
      <c r="J122" s="140"/>
      <c r="K122" s="141"/>
      <c r="L122" s="81"/>
    </row>
    <row r="123" spans="1:12" ht="22.5" customHeight="1">
      <c r="A123" s="158" t="s">
        <v>216</v>
      </c>
      <c r="B123" s="158"/>
      <c r="C123" s="98"/>
      <c r="D123" s="91">
        <f t="shared" si="130"/>
        <v>8631.6859899999999</v>
      </c>
      <c r="E123" s="91">
        <f>SUM(E120:E122)</f>
        <v>0</v>
      </c>
      <c r="F123" s="91">
        <f t="shared" ref="F123" si="132">SUM(F120:F122)</f>
        <v>449.66951999999998</v>
      </c>
      <c r="G123" s="91">
        <f t="shared" ref="G123" si="133">SUM(G120:G122)</f>
        <v>0</v>
      </c>
      <c r="H123" s="91">
        <f t="shared" ref="H123" si="134">SUM(H120:H122)</f>
        <v>8182.0164700000005</v>
      </c>
      <c r="I123" s="91">
        <f t="shared" ref="I123" si="135">SUM(I120:I122)</f>
        <v>0</v>
      </c>
      <c r="J123" s="140"/>
      <c r="K123" s="141"/>
      <c r="L123" s="81"/>
    </row>
    <row r="124" spans="1:12" ht="22.5" customHeight="1">
      <c r="A124" s="153" t="s">
        <v>260</v>
      </c>
      <c r="B124" s="150" t="s">
        <v>287</v>
      </c>
      <c r="C124" s="94">
        <v>2022</v>
      </c>
      <c r="D124" s="95">
        <f t="shared" si="130"/>
        <v>3211.4764700000001</v>
      </c>
      <c r="E124" s="97">
        <v>0</v>
      </c>
      <c r="F124" s="97">
        <v>0</v>
      </c>
      <c r="G124" s="97">
        <v>0</v>
      </c>
      <c r="H124" s="97">
        <v>3211.4764700000001</v>
      </c>
      <c r="I124" s="97">
        <v>0</v>
      </c>
      <c r="J124" s="140"/>
      <c r="K124" s="141"/>
      <c r="L124" s="81"/>
    </row>
    <row r="125" spans="1:12" ht="22.5" customHeight="1">
      <c r="A125" s="153"/>
      <c r="B125" s="151"/>
      <c r="C125" s="94">
        <v>2023</v>
      </c>
      <c r="D125" s="95">
        <f t="shared" si="130"/>
        <v>2471.8649999999998</v>
      </c>
      <c r="E125" s="97">
        <v>0</v>
      </c>
      <c r="F125" s="97">
        <v>0</v>
      </c>
      <c r="G125" s="97">
        <v>0</v>
      </c>
      <c r="H125" s="97">
        <v>2471.8649999999998</v>
      </c>
      <c r="I125" s="97">
        <v>0</v>
      </c>
      <c r="J125" s="140"/>
      <c r="K125" s="141"/>
      <c r="L125" s="81"/>
    </row>
    <row r="126" spans="1:12" ht="22.5" customHeight="1">
      <c r="A126" s="153"/>
      <c r="B126" s="152"/>
      <c r="C126" s="94">
        <v>2024</v>
      </c>
      <c r="D126" s="95">
        <f t="shared" si="130"/>
        <v>2475</v>
      </c>
      <c r="E126" s="97">
        <v>0</v>
      </c>
      <c r="F126" s="97">
        <v>0</v>
      </c>
      <c r="G126" s="97">
        <v>0</v>
      </c>
      <c r="H126" s="97">
        <v>2475</v>
      </c>
      <c r="I126" s="97">
        <v>0</v>
      </c>
      <c r="J126" s="140"/>
      <c r="K126" s="141"/>
      <c r="L126" s="81"/>
    </row>
    <row r="127" spans="1:12" ht="22.5" customHeight="1">
      <c r="A127" s="102" t="s">
        <v>216</v>
      </c>
      <c r="B127" s="103"/>
      <c r="C127" s="94"/>
      <c r="D127" s="95">
        <f t="shared" si="130"/>
        <v>8158.3414699999994</v>
      </c>
      <c r="E127" s="95">
        <f>SUM(E124:E126)</f>
        <v>0</v>
      </c>
      <c r="F127" s="95">
        <f t="shared" ref="F127" si="136">SUM(F124:F126)</f>
        <v>0</v>
      </c>
      <c r="G127" s="95">
        <f t="shared" ref="G127" si="137">SUM(G124:G126)</f>
        <v>0</v>
      </c>
      <c r="H127" s="95">
        <f t="shared" ref="H127" si="138">SUM(H124:H126)</f>
        <v>8158.3414699999994</v>
      </c>
      <c r="I127" s="95">
        <f t="shared" ref="I127" si="139">SUM(I124:I126)</f>
        <v>0</v>
      </c>
      <c r="J127" s="140" t="s">
        <v>256</v>
      </c>
      <c r="K127" s="141"/>
      <c r="L127" s="81"/>
    </row>
    <row r="128" spans="1:12" ht="69" customHeight="1">
      <c r="A128" s="153" t="s">
        <v>261</v>
      </c>
      <c r="B128" s="150" t="s">
        <v>287</v>
      </c>
      <c r="C128" s="94">
        <v>2022</v>
      </c>
      <c r="D128" s="95">
        <f t="shared" ref="D128:D131" si="140">SUM(E128:I128)</f>
        <v>473.34451999999999</v>
      </c>
      <c r="E128" s="97">
        <v>0</v>
      </c>
      <c r="F128" s="97">
        <f>F133</f>
        <v>449.66951999999998</v>
      </c>
      <c r="G128" s="97">
        <v>0</v>
      </c>
      <c r="H128" s="97">
        <f>H133</f>
        <v>23.675000000000001</v>
      </c>
      <c r="I128" s="97">
        <v>0</v>
      </c>
      <c r="J128" s="140"/>
      <c r="K128" s="141"/>
      <c r="L128" s="81"/>
    </row>
    <row r="129" spans="1:12" ht="22.5" customHeight="1">
      <c r="A129" s="153"/>
      <c r="B129" s="151"/>
      <c r="C129" s="94">
        <v>2023</v>
      </c>
      <c r="D129" s="95">
        <f t="shared" si="140"/>
        <v>0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140"/>
      <c r="K129" s="141"/>
      <c r="L129" s="81"/>
    </row>
    <row r="130" spans="1:12" ht="22.5" customHeight="1">
      <c r="A130" s="153"/>
      <c r="B130" s="152"/>
      <c r="C130" s="94">
        <v>2024</v>
      </c>
      <c r="D130" s="95">
        <f t="shared" si="140"/>
        <v>0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140"/>
      <c r="K130" s="141"/>
      <c r="L130" s="81"/>
    </row>
    <row r="131" spans="1:12" ht="22.5" customHeight="1">
      <c r="A131" s="102" t="s">
        <v>216</v>
      </c>
      <c r="B131" s="103"/>
      <c r="C131" s="94"/>
      <c r="D131" s="95">
        <f t="shared" si="140"/>
        <v>473.34451999999999</v>
      </c>
      <c r="E131" s="95">
        <f>SUM(E128:E130)</f>
        <v>0</v>
      </c>
      <c r="F131" s="95">
        <f t="shared" ref="F131" si="141">SUM(F128:F130)</f>
        <v>449.66951999999998</v>
      </c>
      <c r="G131" s="95">
        <f t="shared" ref="G131" si="142">SUM(G128:G130)</f>
        <v>0</v>
      </c>
      <c r="H131" s="95">
        <f t="shared" ref="H131" si="143">SUM(H128:H130)</f>
        <v>23.675000000000001</v>
      </c>
      <c r="I131" s="95">
        <f t="shared" ref="I131" si="144">SUM(I128:I130)</f>
        <v>0</v>
      </c>
      <c r="J131" s="140" t="s">
        <v>159</v>
      </c>
      <c r="K131" s="141"/>
      <c r="L131" s="81"/>
    </row>
    <row r="132" spans="1:12" ht="22.5" customHeight="1">
      <c r="A132" s="139" t="s">
        <v>219</v>
      </c>
      <c r="B132" s="139"/>
      <c r="C132" s="96"/>
      <c r="D132" s="94"/>
      <c r="E132" s="94"/>
      <c r="F132" s="94"/>
      <c r="G132" s="94"/>
      <c r="H132" s="94"/>
      <c r="I132" s="94"/>
      <c r="J132" s="140"/>
      <c r="K132" s="141"/>
      <c r="L132" s="81"/>
    </row>
    <row r="133" spans="1:12" ht="22.5" customHeight="1">
      <c r="A133" s="144" t="s">
        <v>262</v>
      </c>
      <c r="B133" s="145"/>
      <c r="C133" s="94">
        <v>2022</v>
      </c>
      <c r="D133" s="95">
        <f t="shared" ref="D133" si="145">SUM(E133:I133)</f>
        <v>473.34451999999999</v>
      </c>
      <c r="E133" s="95">
        <v>0</v>
      </c>
      <c r="F133" s="95">
        <v>449.66951999999998</v>
      </c>
      <c r="G133" s="95">
        <v>0</v>
      </c>
      <c r="H133" s="95">
        <v>23.675000000000001</v>
      </c>
      <c r="I133" s="95">
        <v>0</v>
      </c>
      <c r="J133" s="140"/>
      <c r="K133" s="141"/>
      <c r="L133" s="81"/>
    </row>
    <row r="134" spans="1:12" ht="22.5" customHeight="1">
      <c r="A134" s="154" t="s">
        <v>226</v>
      </c>
      <c r="B134" s="167"/>
      <c r="C134" s="98">
        <v>2022</v>
      </c>
      <c r="D134" s="91">
        <f>SUM(E134:I134)</f>
        <v>20016.204839999999</v>
      </c>
      <c r="E134" s="99">
        <f>E138+E142+E146+E150+E154+E158+E164</f>
        <v>0</v>
      </c>
      <c r="F134" s="99">
        <f t="shared" ref="F134:I134" si="146">F138+F142+F146+F150+F154+F158+F164</f>
        <v>4108.94013</v>
      </c>
      <c r="G134" s="99">
        <f t="shared" si="146"/>
        <v>0</v>
      </c>
      <c r="H134" s="99">
        <f t="shared" si="146"/>
        <v>15907.264709999999</v>
      </c>
      <c r="I134" s="99">
        <f t="shared" si="146"/>
        <v>0</v>
      </c>
      <c r="J134" s="140"/>
      <c r="K134" s="141"/>
      <c r="L134" s="81"/>
    </row>
    <row r="135" spans="1:12" ht="22.5" customHeight="1">
      <c r="A135" s="154"/>
      <c r="B135" s="168"/>
      <c r="C135" s="98">
        <v>2023</v>
      </c>
      <c r="D135" s="91">
        <f t="shared" ref="D135:D141" si="147">SUM(E135:I135)</f>
        <v>7960.1296600000005</v>
      </c>
      <c r="E135" s="99">
        <f t="shared" ref="E135:I136" si="148">E139+E143+E147+E151+E155+E159+E165</f>
        <v>0</v>
      </c>
      <c r="F135" s="99">
        <f t="shared" si="148"/>
        <v>0</v>
      </c>
      <c r="G135" s="99">
        <f t="shared" si="148"/>
        <v>0</v>
      </c>
      <c r="H135" s="99">
        <f t="shared" si="148"/>
        <v>7960.1296600000005</v>
      </c>
      <c r="I135" s="99">
        <f t="shared" si="148"/>
        <v>0</v>
      </c>
      <c r="J135" s="140"/>
      <c r="K135" s="141"/>
      <c r="L135" s="81"/>
    </row>
    <row r="136" spans="1:12" ht="22.5" customHeight="1">
      <c r="A136" s="154"/>
      <c r="B136" s="168"/>
      <c r="C136" s="98">
        <v>2024</v>
      </c>
      <c r="D136" s="91">
        <f t="shared" si="147"/>
        <v>11416.35583</v>
      </c>
      <c r="E136" s="99">
        <f t="shared" si="148"/>
        <v>0</v>
      </c>
      <c r="F136" s="99">
        <f t="shared" si="148"/>
        <v>0</v>
      </c>
      <c r="G136" s="99">
        <f t="shared" si="148"/>
        <v>0</v>
      </c>
      <c r="H136" s="99">
        <f t="shared" si="148"/>
        <v>11416.35583</v>
      </c>
      <c r="I136" s="99">
        <f t="shared" si="148"/>
        <v>0</v>
      </c>
      <c r="J136" s="140"/>
      <c r="K136" s="141"/>
      <c r="L136" s="81"/>
    </row>
    <row r="137" spans="1:12" ht="22.5" customHeight="1">
      <c r="A137" s="158" t="s">
        <v>216</v>
      </c>
      <c r="B137" s="158"/>
      <c r="C137" s="98"/>
      <c r="D137" s="91">
        <f t="shared" si="147"/>
        <v>39392.690330000005</v>
      </c>
      <c r="E137" s="91">
        <f>SUM(E134:E136)</f>
        <v>0</v>
      </c>
      <c r="F137" s="91">
        <f t="shared" ref="F137" si="149">SUM(F134:F136)</f>
        <v>4108.94013</v>
      </c>
      <c r="G137" s="91">
        <f t="shared" ref="G137" si="150">SUM(G134:G136)</f>
        <v>0</v>
      </c>
      <c r="H137" s="91">
        <f t="shared" ref="H137" si="151">SUM(H134:H136)</f>
        <v>35283.750200000002</v>
      </c>
      <c r="I137" s="91">
        <f t="shared" ref="I137" si="152">SUM(I134:I136)</f>
        <v>0</v>
      </c>
      <c r="J137" s="140"/>
      <c r="K137" s="141"/>
      <c r="L137" s="81"/>
    </row>
    <row r="138" spans="1:12" ht="22.5" customHeight="1">
      <c r="A138" s="153" t="s">
        <v>263</v>
      </c>
      <c r="B138" s="150" t="s">
        <v>287</v>
      </c>
      <c r="C138" s="94">
        <v>2022</v>
      </c>
      <c r="D138" s="95">
        <f t="shared" si="147"/>
        <v>5879</v>
      </c>
      <c r="E138" s="97">
        <v>0</v>
      </c>
      <c r="F138" s="97">
        <v>0</v>
      </c>
      <c r="G138" s="97">
        <v>0</v>
      </c>
      <c r="H138" s="97">
        <v>5879</v>
      </c>
      <c r="I138" s="97">
        <v>0</v>
      </c>
      <c r="J138" s="140"/>
      <c r="K138" s="141"/>
      <c r="L138" s="81"/>
    </row>
    <row r="139" spans="1:12" ht="22.5" customHeight="1">
      <c r="A139" s="153"/>
      <c r="B139" s="151"/>
      <c r="C139" s="94">
        <v>2023</v>
      </c>
      <c r="D139" s="95">
        <f t="shared" si="147"/>
        <v>2960.1296600000005</v>
      </c>
      <c r="E139" s="97">
        <v>0</v>
      </c>
      <c r="F139" s="97">
        <v>0</v>
      </c>
      <c r="G139" s="97">
        <v>0</v>
      </c>
      <c r="H139" s="97">
        <f>6230.53066-3270.401</f>
        <v>2960.1296600000005</v>
      </c>
      <c r="I139" s="97">
        <v>0</v>
      </c>
      <c r="J139" s="140"/>
      <c r="K139" s="141"/>
      <c r="L139" s="81"/>
    </row>
    <row r="140" spans="1:12" ht="22.5" customHeight="1">
      <c r="A140" s="153"/>
      <c r="B140" s="152"/>
      <c r="C140" s="94">
        <v>2024</v>
      </c>
      <c r="D140" s="95">
        <f t="shared" si="147"/>
        <v>6405</v>
      </c>
      <c r="E140" s="97">
        <v>0</v>
      </c>
      <c r="F140" s="97">
        <v>0</v>
      </c>
      <c r="G140" s="97">
        <v>0</v>
      </c>
      <c r="H140" s="97">
        <v>6405</v>
      </c>
      <c r="I140" s="97">
        <v>0</v>
      </c>
      <c r="J140" s="140"/>
      <c r="K140" s="141"/>
      <c r="L140" s="81"/>
    </row>
    <row r="141" spans="1:12" ht="22.5" customHeight="1">
      <c r="A141" s="155" t="s">
        <v>216</v>
      </c>
      <c r="B141" s="156"/>
      <c r="C141" s="94"/>
      <c r="D141" s="95">
        <f t="shared" si="147"/>
        <v>15244.129660000001</v>
      </c>
      <c r="E141" s="95">
        <f>SUM(E138:E140)</f>
        <v>0</v>
      </c>
      <c r="F141" s="95">
        <f t="shared" ref="F141" si="153">SUM(F138:F140)</f>
        <v>0</v>
      </c>
      <c r="G141" s="95">
        <f t="shared" ref="G141" si="154">SUM(G138:G140)</f>
        <v>0</v>
      </c>
      <c r="H141" s="95">
        <f t="shared" ref="H141" si="155">SUM(H138:H140)</f>
        <v>15244.129660000001</v>
      </c>
      <c r="I141" s="95">
        <f t="shared" ref="I141" si="156">SUM(I138:I140)</f>
        <v>0</v>
      </c>
      <c r="J141" s="140" t="s">
        <v>278</v>
      </c>
      <c r="K141" s="141"/>
      <c r="L141" s="81"/>
    </row>
    <row r="142" spans="1:12" ht="22.5" customHeight="1">
      <c r="A142" s="153" t="s">
        <v>264</v>
      </c>
      <c r="B142" s="150" t="s">
        <v>287</v>
      </c>
      <c r="C142" s="94">
        <v>2022</v>
      </c>
      <c r="D142" s="95">
        <f t="shared" ref="D142:D145" si="157">SUM(E142:I142)</f>
        <v>177.74950000000001</v>
      </c>
      <c r="E142" s="97">
        <v>0</v>
      </c>
      <c r="F142" s="97">
        <v>0</v>
      </c>
      <c r="G142" s="97">
        <v>0</v>
      </c>
      <c r="H142" s="97">
        <v>177.74950000000001</v>
      </c>
      <c r="I142" s="97">
        <v>0</v>
      </c>
      <c r="J142" s="140"/>
      <c r="K142" s="141"/>
      <c r="L142" s="81"/>
    </row>
    <row r="143" spans="1:12" ht="22.5" customHeight="1">
      <c r="A143" s="153"/>
      <c r="B143" s="151"/>
      <c r="C143" s="94">
        <v>2023</v>
      </c>
      <c r="D143" s="95">
        <f t="shared" si="157"/>
        <v>100</v>
      </c>
      <c r="E143" s="97">
        <v>0</v>
      </c>
      <c r="F143" s="97">
        <v>0</v>
      </c>
      <c r="G143" s="97">
        <v>0</v>
      </c>
      <c r="H143" s="97">
        <v>100</v>
      </c>
      <c r="I143" s="97">
        <v>0</v>
      </c>
      <c r="J143" s="140"/>
      <c r="K143" s="141"/>
      <c r="L143" s="81"/>
    </row>
    <row r="144" spans="1:12" ht="22.5" customHeight="1">
      <c r="A144" s="153"/>
      <c r="B144" s="152"/>
      <c r="C144" s="94">
        <v>2024</v>
      </c>
      <c r="D144" s="95">
        <f t="shared" si="157"/>
        <v>100</v>
      </c>
      <c r="E144" s="97">
        <v>0</v>
      </c>
      <c r="F144" s="97">
        <v>0</v>
      </c>
      <c r="G144" s="97">
        <v>0</v>
      </c>
      <c r="H144" s="97">
        <v>100</v>
      </c>
      <c r="I144" s="97">
        <v>0</v>
      </c>
      <c r="J144" s="140"/>
      <c r="K144" s="141"/>
      <c r="L144" s="81"/>
    </row>
    <row r="145" spans="1:12" ht="22.5" customHeight="1">
      <c r="A145" s="155" t="s">
        <v>216</v>
      </c>
      <c r="B145" s="156"/>
      <c r="C145" s="94"/>
      <c r="D145" s="95">
        <f t="shared" si="157"/>
        <v>377.74950000000001</v>
      </c>
      <c r="E145" s="95">
        <f>SUM(E142:E144)</f>
        <v>0</v>
      </c>
      <c r="F145" s="95">
        <f t="shared" ref="F145" si="158">SUM(F142:F144)</f>
        <v>0</v>
      </c>
      <c r="G145" s="95">
        <f t="shared" ref="G145" si="159">SUM(G142:G144)</f>
        <v>0</v>
      </c>
      <c r="H145" s="95">
        <f t="shared" ref="H145" si="160">SUM(H142:H144)</f>
        <v>377.74950000000001</v>
      </c>
      <c r="I145" s="95">
        <f t="shared" ref="I145" si="161">SUM(I142:I144)</f>
        <v>0</v>
      </c>
      <c r="J145" s="140" t="s">
        <v>277</v>
      </c>
      <c r="K145" s="141"/>
      <c r="L145" s="81"/>
    </row>
    <row r="146" spans="1:12" ht="22.5" customHeight="1">
      <c r="A146" s="153" t="s">
        <v>265</v>
      </c>
      <c r="B146" s="150" t="s">
        <v>287</v>
      </c>
      <c r="C146" s="94">
        <v>2022</v>
      </c>
      <c r="D146" s="95">
        <f t="shared" ref="D146:D167" si="162">SUM(E146:I146)</f>
        <v>2731.1595000000002</v>
      </c>
      <c r="E146" s="97">
        <v>0</v>
      </c>
      <c r="F146" s="97">
        <v>0</v>
      </c>
      <c r="G146" s="97">
        <v>0</v>
      </c>
      <c r="H146" s="97">
        <v>2731.1595000000002</v>
      </c>
      <c r="I146" s="97">
        <v>0</v>
      </c>
      <c r="J146" s="140"/>
      <c r="K146" s="141"/>
      <c r="L146" s="81"/>
    </row>
    <row r="147" spans="1:12" ht="22.5" customHeight="1">
      <c r="A147" s="153"/>
      <c r="B147" s="151"/>
      <c r="C147" s="94">
        <v>2023</v>
      </c>
      <c r="D147" s="95">
        <f t="shared" si="162"/>
        <v>1000</v>
      </c>
      <c r="E147" s="97">
        <v>0</v>
      </c>
      <c r="F147" s="97">
        <v>0</v>
      </c>
      <c r="G147" s="97">
        <v>0</v>
      </c>
      <c r="H147" s="97">
        <v>1000</v>
      </c>
      <c r="I147" s="97">
        <v>0</v>
      </c>
      <c r="J147" s="140"/>
      <c r="K147" s="141"/>
      <c r="L147" s="81"/>
    </row>
    <row r="148" spans="1:12" ht="22.5" customHeight="1">
      <c r="A148" s="153"/>
      <c r="B148" s="152"/>
      <c r="C148" s="94">
        <v>2024</v>
      </c>
      <c r="D148" s="95">
        <f t="shared" si="162"/>
        <v>1000</v>
      </c>
      <c r="E148" s="97">
        <v>0</v>
      </c>
      <c r="F148" s="97">
        <v>0</v>
      </c>
      <c r="G148" s="97">
        <v>0</v>
      </c>
      <c r="H148" s="97">
        <v>1000</v>
      </c>
      <c r="I148" s="97">
        <v>0</v>
      </c>
      <c r="J148" s="140"/>
      <c r="K148" s="141"/>
      <c r="L148" s="81"/>
    </row>
    <row r="149" spans="1:12" ht="22.5" customHeight="1">
      <c r="A149" s="155" t="s">
        <v>216</v>
      </c>
      <c r="B149" s="156"/>
      <c r="C149" s="94"/>
      <c r="D149" s="95">
        <f t="shared" si="162"/>
        <v>4731.1594999999998</v>
      </c>
      <c r="E149" s="95">
        <f>SUM(E146:E148)</f>
        <v>0</v>
      </c>
      <c r="F149" s="95">
        <f t="shared" ref="F149" si="163">SUM(F146:F148)</f>
        <v>0</v>
      </c>
      <c r="G149" s="95">
        <f t="shared" ref="G149" si="164">SUM(G146:G148)</f>
        <v>0</v>
      </c>
      <c r="H149" s="95">
        <f t="shared" ref="H149" si="165">SUM(H146:H148)</f>
        <v>4731.1594999999998</v>
      </c>
      <c r="I149" s="95">
        <f t="shared" ref="I149" si="166">SUM(I146:I148)</f>
        <v>0</v>
      </c>
      <c r="J149" s="140" t="s">
        <v>276</v>
      </c>
      <c r="K149" s="141"/>
      <c r="L149" s="81"/>
    </row>
    <row r="150" spans="1:12" ht="22.5" customHeight="1">
      <c r="A150" s="153" t="s">
        <v>266</v>
      </c>
      <c r="B150" s="150" t="s">
        <v>288</v>
      </c>
      <c r="C150" s="94">
        <v>2022</v>
      </c>
      <c r="D150" s="95">
        <f t="shared" si="162"/>
        <v>800</v>
      </c>
      <c r="E150" s="97">
        <v>0</v>
      </c>
      <c r="F150" s="97">
        <v>0</v>
      </c>
      <c r="G150" s="97">
        <v>0</v>
      </c>
      <c r="H150" s="97">
        <v>800</v>
      </c>
      <c r="I150" s="97">
        <v>0</v>
      </c>
      <c r="J150" s="140"/>
      <c r="K150" s="141"/>
      <c r="L150" s="81"/>
    </row>
    <row r="151" spans="1:12" ht="22.5" customHeight="1">
      <c r="A151" s="153"/>
      <c r="B151" s="151"/>
      <c r="C151" s="94">
        <v>2023</v>
      </c>
      <c r="D151" s="95">
        <f t="shared" si="162"/>
        <v>1700</v>
      </c>
      <c r="E151" s="97">
        <v>0</v>
      </c>
      <c r="F151" s="97">
        <v>0</v>
      </c>
      <c r="G151" s="97">
        <v>0</v>
      </c>
      <c r="H151" s="97">
        <v>1700</v>
      </c>
      <c r="I151" s="97">
        <v>0</v>
      </c>
      <c r="J151" s="140"/>
      <c r="K151" s="141"/>
      <c r="L151" s="81"/>
    </row>
    <row r="152" spans="1:12" ht="22.5" customHeight="1">
      <c r="A152" s="153"/>
      <c r="B152" s="152"/>
      <c r="C152" s="94">
        <v>2024</v>
      </c>
      <c r="D152" s="95">
        <f t="shared" si="162"/>
        <v>700</v>
      </c>
      <c r="E152" s="97">
        <v>0</v>
      </c>
      <c r="F152" s="97">
        <v>0</v>
      </c>
      <c r="G152" s="97">
        <v>0</v>
      </c>
      <c r="H152" s="97">
        <v>700</v>
      </c>
      <c r="I152" s="97">
        <v>0</v>
      </c>
      <c r="J152" s="140"/>
      <c r="K152" s="141"/>
      <c r="L152" s="81"/>
    </row>
    <row r="153" spans="1:12" ht="22.5" customHeight="1">
      <c r="A153" s="155" t="s">
        <v>216</v>
      </c>
      <c r="B153" s="156"/>
      <c r="C153" s="94"/>
      <c r="D153" s="95">
        <f t="shared" si="162"/>
        <v>3200</v>
      </c>
      <c r="E153" s="95">
        <f>SUM(E150:E152)</f>
        <v>0</v>
      </c>
      <c r="F153" s="95">
        <f t="shared" ref="F153" si="167">SUM(F150:F152)</f>
        <v>0</v>
      </c>
      <c r="G153" s="95">
        <f t="shared" ref="G153" si="168">SUM(G150:G152)</f>
        <v>0</v>
      </c>
      <c r="H153" s="95">
        <f t="shared" ref="H153" si="169">SUM(H150:H152)</f>
        <v>3200</v>
      </c>
      <c r="I153" s="95">
        <f t="shared" ref="I153" si="170">SUM(I150:I152)</f>
        <v>0</v>
      </c>
      <c r="J153" s="140" t="s">
        <v>275</v>
      </c>
      <c r="K153" s="141"/>
      <c r="L153" s="81"/>
    </row>
    <row r="154" spans="1:12" ht="22.5" customHeight="1">
      <c r="A154" s="153" t="s">
        <v>267</v>
      </c>
      <c r="B154" s="150" t="s">
        <v>287</v>
      </c>
      <c r="C154" s="94">
        <v>2022</v>
      </c>
      <c r="D154" s="95">
        <f t="shared" si="162"/>
        <v>5849.3807100000004</v>
      </c>
      <c r="E154" s="97">
        <v>0</v>
      </c>
      <c r="F154" s="97">
        <v>0</v>
      </c>
      <c r="G154" s="97">
        <v>0</v>
      </c>
      <c r="H154" s="97">
        <v>5849.3807100000004</v>
      </c>
      <c r="I154" s="97">
        <v>0</v>
      </c>
      <c r="J154" s="140"/>
      <c r="K154" s="141"/>
      <c r="L154" s="81"/>
    </row>
    <row r="155" spans="1:12" ht="22.5" customHeight="1">
      <c r="A155" s="153"/>
      <c r="B155" s="151"/>
      <c r="C155" s="94">
        <v>2023</v>
      </c>
      <c r="D155" s="95">
        <f t="shared" si="162"/>
        <v>2200</v>
      </c>
      <c r="E155" s="97">
        <v>0</v>
      </c>
      <c r="F155" s="97">
        <v>0</v>
      </c>
      <c r="G155" s="97">
        <v>0</v>
      </c>
      <c r="H155" s="97">
        <f>3600-1400</f>
        <v>2200</v>
      </c>
      <c r="I155" s="97">
        <v>0</v>
      </c>
      <c r="J155" s="140"/>
      <c r="K155" s="141"/>
      <c r="L155" s="81"/>
    </row>
    <row r="156" spans="1:12" ht="22.5" customHeight="1">
      <c r="A156" s="153"/>
      <c r="B156" s="152"/>
      <c r="C156" s="94">
        <v>2024</v>
      </c>
      <c r="D156" s="95">
        <f t="shared" si="162"/>
        <v>3211.35583</v>
      </c>
      <c r="E156" s="97">
        <v>0</v>
      </c>
      <c r="F156" s="97">
        <v>0</v>
      </c>
      <c r="G156" s="97">
        <v>0</v>
      </c>
      <c r="H156" s="97">
        <v>3211.35583</v>
      </c>
      <c r="I156" s="97">
        <v>0</v>
      </c>
      <c r="J156" s="140"/>
      <c r="K156" s="141"/>
      <c r="L156" s="81"/>
    </row>
    <row r="157" spans="1:12" ht="22.5" customHeight="1">
      <c r="A157" s="155" t="s">
        <v>216</v>
      </c>
      <c r="B157" s="156"/>
      <c r="C157" s="94"/>
      <c r="D157" s="95">
        <f t="shared" si="162"/>
        <v>11260.73654</v>
      </c>
      <c r="E157" s="95">
        <f>SUM(E154:E156)</f>
        <v>0</v>
      </c>
      <c r="F157" s="95">
        <f t="shared" ref="F157" si="171">SUM(F154:F156)</f>
        <v>0</v>
      </c>
      <c r="G157" s="95">
        <f t="shared" ref="G157" si="172">SUM(G154:G156)</f>
        <v>0</v>
      </c>
      <c r="H157" s="95">
        <f t="shared" ref="H157" si="173">SUM(H154:H156)</f>
        <v>11260.73654</v>
      </c>
      <c r="I157" s="95">
        <f t="shared" ref="I157" si="174">SUM(I154:I156)</f>
        <v>0</v>
      </c>
      <c r="J157" s="140" t="s">
        <v>274</v>
      </c>
      <c r="K157" s="141"/>
      <c r="L157" s="81"/>
    </row>
    <row r="158" spans="1:12" ht="57.75" customHeight="1">
      <c r="A158" s="153" t="s">
        <v>268</v>
      </c>
      <c r="B158" s="150" t="s">
        <v>287</v>
      </c>
      <c r="C158" s="94">
        <v>2022</v>
      </c>
      <c r="D158" s="95">
        <f t="shared" si="162"/>
        <v>1262.73965</v>
      </c>
      <c r="E158" s="97">
        <v>0</v>
      </c>
      <c r="F158" s="97">
        <v>958.60964999999999</v>
      </c>
      <c r="G158" s="97">
        <v>0</v>
      </c>
      <c r="H158" s="97">
        <v>304.13</v>
      </c>
      <c r="I158" s="97">
        <v>0</v>
      </c>
      <c r="J158" s="140"/>
      <c r="K158" s="141"/>
      <c r="L158" s="81"/>
    </row>
    <row r="159" spans="1:12" ht="22.5" customHeight="1">
      <c r="A159" s="153"/>
      <c r="B159" s="151"/>
      <c r="C159" s="94">
        <v>2023</v>
      </c>
      <c r="D159" s="95">
        <f t="shared" si="162"/>
        <v>0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140"/>
      <c r="K159" s="141"/>
      <c r="L159" s="81"/>
    </row>
    <row r="160" spans="1:12" ht="22.5" customHeight="1">
      <c r="A160" s="153"/>
      <c r="B160" s="152"/>
      <c r="C160" s="94">
        <v>2024</v>
      </c>
      <c r="D160" s="95">
        <f t="shared" si="162"/>
        <v>0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140"/>
      <c r="K160" s="141"/>
      <c r="L160" s="81"/>
    </row>
    <row r="161" spans="1:12" ht="22.5" customHeight="1">
      <c r="A161" s="155" t="s">
        <v>216</v>
      </c>
      <c r="B161" s="156"/>
      <c r="C161" s="94"/>
      <c r="D161" s="95">
        <f t="shared" si="162"/>
        <v>1262.73965</v>
      </c>
      <c r="E161" s="95">
        <f>SUM(E158:E160)</f>
        <v>0</v>
      </c>
      <c r="F161" s="95">
        <f t="shared" ref="F161" si="175">SUM(F158:F160)</f>
        <v>958.60964999999999</v>
      </c>
      <c r="G161" s="95">
        <f t="shared" ref="G161" si="176">SUM(G158:G160)</f>
        <v>0</v>
      </c>
      <c r="H161" s="95">
        <f t="shared" ref="H161" si="177">SUM(H158:H160)</f>
        <v>304.13</v>
      </c>
      <c r="I161" s="95">
        <f t="shared" ref="I161" si="178">SUM(I158:I160)</f>
        <v>0</v>
      </c>
      <c r="J161" s="140"/>
      <c r="K161" s="141"/>
      <c r="L161" s="81"/>
    </row>
    <row r="162" spans="1:12" ht="22.5" customHeight="1">
      <c r="A162" s="139" t="s">
        <v>219</v>
      </c>
      <c r="B162" s="139"/>
      <c r="C162" s="96"/>
      <c r="D162" s="94"/>
      <c r="E162" s="94"/>
      <c r="F162" s="94"/>
      <c r="G162" s="94"/>
      <c r="H162" s="94"/>
      <c r="I162" s="94"/>
      <c r="J162" s="140"/>
      <c r="K162" s="141"/>
      <c r="L162" s="81"/>
    </row>
    <row r="163" spans="1:12" ht="22.5" customHeight="1">
      <c r="A163" s="144" t="s">
        <v>269</v>
      </c>
      <c r="B163" s="145"/>
      <c r="C163" s="94">
        <v>2022</v>
      </c>
      <c r="D163" s="95">
        <f t="shared" ref="D163" si="179">SUM(E163:I163)</f>
        <v>1262.73965</v>
      </c>
      <c r="E163" s="95">
        <v>0</v>
      </c>
      <c r="F163" s="97">
        <v>958.60964999999999</v>
      </c>
      <c r="G163" s="95">
        <v>0</v>
      </c>
      <c r="H163" s="95">
        <v>304.13</v>
      </c>
      <c r="I163" s="95">
        <v>0</v>
      </c>
      <c r="J163" s="140" t="s">
        <v>158</v>
      </c>
      <c r="K163" s="141"/>
      <c r="L163" s="81"/>
    </row>
    <row r="164" spans="1:12" ht="67.5" customHeight="1">
      <c r="A164" s="153" t="s">
        <v>270</v>
      </c>
      <c r="B164" s="150" t="s">
        <v>287</v>
      </c>
      <c r="C164" s="94">
        <v>2022</v>
      </c>
      <c r="D164" s="95">
        <f t="shared" si="162"/>
        <v>3316.1754799999999</v>
      </c>
      <c r="E164" s="97">
        <v>0</v>
      </c>
      <c r="F164" s="97">
        <f>F169+F170+F171</f>
        <v>3150.3304800000001</v>
      </c>
      <c r="G164" s="97">
        <v>0</v>
      </c>
      <c r="H164" s="97">
        <f>H169+H170+H171</f>
        <v>165.845</v>
      </c>
      <c r="I164" s="97">
        <v>0</v>
      </c>
      <c r="J164" s="140"/>
      <c r="K164" s="141"/>
      <c r="L164" s="81"/>
    </row>
    <row r="165" spans="1:12" ht="22.5" customHeight="1">
      <c r="A165" s="153"/>
      <c r="B165" s="151"/>
      <c r="C165" s="94">
        <v>2023</v>
      </c>
      <c r="D165" s="95">
        <f t="shared" si="162"/>
        <v>0</v>
      </c>
      <c r="E165" s="97">
        <v>0</v>
      </c>
      <c r="F165" s="97">
        <v>0</v>
      </c>
      <c r="G165" s="97">
        <v>0</v>
      </c>
      <c r="H165" s="97">
        <v>0</v>
      </c>
      <c r="I165" s="97">
        <v>0</v>
      </c>
      <c r="J165" s="140"/>
      <c r="K165" s="141"/>
      <c r="L165" s="81"/>
    </row>
    <row r="166" spans="1:12" ht="22.5" customHeight="1">
      <c r="A166" s="153"/>
      <c r="B166" s="152"/>
      <c r="C166" s="94">
        <v>2024</v>
      </c>
      <c r="D166" s="95">
        <f t="shared" si="162"/>
        <v>0</v>
      </c>
      <c r="E166" s="97">
        <v>0</v>
      </c>
      <c r="F166" s="97">
        <v>0</v>
      </c>
      <c r="G166" s="97">
        <v>0</v>
      </c>
      <c r="H166" s="97">
        <v>0</v>
      </c>
      <c r="I166" s="97">
        <v>0</v>
      </c>
      <c r="J166" s="140"/>
      <c r="K166" s="141"/>
      <c r="L166" s="81"/>
    </row>
    <row r="167" spans="1:12" ht="22.5" customHeight="1">
      <c r="A167" s="155" t="s">
        <v>216</v>
      </c>
      <c r="B167" s="156"/>
      <c r="C167" s="94"/>
      <c r="D167" s="95">
        <f t="shared" si="162"/>
        <v>3316.1754799999999</v>
      </c>
      <c r="E167" s="95">
        <f>SUM(E164:E166)</f>
        <v>0</v>
      </c>
      <c r="F167" s="95">
        <f t="shared" ref="F167" si="180">SUM(F164:F166)</f>
        <v>3150.3304800000001</v>
      </c>
      <c r="G167" s="95">
        <f t="shared" ref="G167" si="181">SUM(G164:G166)</f>
        <v>0</v>
      </c>
      <c r="H167" s="95">
        <f t="shared" ref="H167" si="182">SUM(H164:H166)</f>
        <v>165.845</v>
      </c>
      <c r="I167" s="95">
        <f t="shared" ref="I167" si="183">SUM(I164:I166)</f>
        <v>0</v>
      </c>
      <c r="J167" s="140" t="s">
        <v>159</v>
      </c>
      <c r="K167" s="141"/>
      <c r="L167" s="81"/>
    </row>
    <row r="168" spans="1:12" ht="22.5" customHeight="1">
      <c r="A168" s="139" t="s">
        <v>219</v>
      </c>
      <c r="B168" s="139"/>
      <c r="C168" s="96"/>
      <c r="D168" s="94"/>
      <c r="E168" s="94"/>
      <c r="F168" s="94"/>
      <c r="G168" s="94"/>
      <c r="H168" s="94"/>
      <c r="I168" s="94"/>
      <c r="J168" s="140"/>
      <c r="K168" s="141"/>
      <c r="L168" s="81"/>
    </row>
    <row r="169" spans="1:12" ht="22.5" customHeight="1">
      <c r="A169" s="144" t="s">
        <v>273</v>
      </c>
      <c r="B169" s="145"/>
      <c r="C169" s="94">
        <v>2022</v>
      </c>
      <c r="D169" s="95">
        <f t="shared" ref="D169:D171" si="184">SUM(E169:I169)</f>
        <v>2399.99775</v>
      </c>
      <c r="E169" s="95">
        <v>0</v>
      </c>
      <c r="F169" s="95">
        <v>2279.9737500000001</v>
      </c>
      <c r="G169" s="95">
        <v>0</v>
      </c>
      <c r="H169" s="95">
        <v>120.024</v>
      </c>
      <c r="I169" s="95">
        <v>0</v>
      </c>
      <c r="J169" s="140"/>
      <c r="K169" s="141"/>
      <c r="L169" s="81"/>
    </row>
    <row r="170" spans="1:12" ht="33.75" customHeight="1">
      <c r="A170" s="144" t="s">
        <v>272</v>
      </c>
      <c r="B170" s="145"/>
      <c r="C170" s="94">
        <v>2022</v>
      </c>
      <c r="D170" s="95">
        <f t="shared" si="184"/>
        <v>215.25148999999999</v>
      </c>
      <c r="E170" s="95">
        <v>0</v>
      </c>
      <c r="F170" s="95">
        <v>204.48549</v>
      </c>
      <c r="G170" s="95">
        <v>0</v>
      </c>
      <c r="H170" s="95">
        <v>10.766</v>
      </c>
      <c r="I170" s="95">
        <v>0</v>
      </c>
      <c r="J170" s="104"/>
      <c r="K170" s="105"/>
      <c r="L170" s="81"/>
    </row>
    <row r="171" spans="1:12" ht="22.5" customHeight="1">
      <c r="A171" s="144" t="s">
        <v>271</v>
      </c>
      <c r="B171" s="145"/>
      <c r="C171" s="94">
        <v>2022</v>
      </c>
      <c r="D171" s="95">
        <f t="shared" si="184"/>
        <v>700.92623999999989</v>
      </c>
      <c r="E171" s="95">
        <v>0</v>
      </c>
      <c r="F171" s="95">
        <v>665.87123999999994</v>
      </c>
      <c r="G171" s="95">
        <v>0</v>
      </c>
      <c r="H171" s="95">
        <v>35.055</v>
      </c>
      <c r="I171" s="95">
        <v>0</v>
      </c>
      <c r="J171" s="104"/>
      <c r="K171" s="105"/>
      <c r="L171" s="81"/>
    </row>
    <row r="172" spans="1:12" ht="22.5" customHeight="1">
      <c r="A172" s="154" t="s">
        <v>279</v>
      </c>
      <c r="B172" s="139"/>
      <c r="C172" s="98">
        <v>2022</v>
      </c>
      <c r="D172" s="91">
        <f>SUM(E172:I172)</f>
        <v>228.04159999999999</v>
      </c>
      <c r="E172" s="99">
        <f>E176+E180</f>
        <v>0</v>
      </c>
      <c r="F172" s="99">
        <f t="shared" ref="F172:I172" si="185">F176+F180</f>
        <v>0</v>
      </c>
      <c r="G172" s="99">
        <f t="shared" si="185"/>
        <v>0</v>
      </c>
      <c r="H172" s="99">
        <f t="shared" si="185"/>
        <v>228.04159999999999</v>
      </c>
      <c r="I172" s="99">
        <f t="shared" si="185"/>
        <v>0</v>
      </c>
      <c r="J172" s="140"/>
      <c r="K172" s="141"/>
      <c r="L172" s="81"/>
    </row>
    <row r="173" spans="1:12" ht="22.5" customHeight="1">
      <c r="A173" s="154"/>
      <c r="B173" s="139"/>
      <c r="C173" s="98">
        <v>2023</v>
      </c>
      <c r="D173" s="91">
        <f t="shared" ref="D173:D183" si="186">SUM(E173:I173)</f>
        <v>275</v>
      </c>
      <c r="E173" s="99">
        <f t="shared" ref="E173:I174" si="187">E177+E181</f>
        <v>0</v>
      </c>
      <c r="F173" s="99">
        <f t="shared" si="187"/>
        <v>0</v>
      </c>
      <c r="G173" s="99">
        <f t="shared" si="187"/>
        <v>0</v>
      </c>
      <c r="H173" s="99">
        <f t="shared" si="187"/>
        <v>275</v>
      </c>
      <c r="I173" s="99">
        <f t="shared" si="187"/>
        <v>0</v>
      </c>
      <c r="J173" s="140"/>
      <c r="K173" s="141"/>
      <c r="L173" s="81"/>
    </row>
    <row r="174" spans="1:12" ht="22.5" customHeight="1">
      <c r="A174" s="154"/>
      <c r="B174" s="139"/>
      <c r="C174" s="98">
        <v>2024</v>
      </c>
      <c r="D174" s="91">
        <f t="shared" si="186"/>
        <v>275</v>
      </c>
      <c r="E174" s="99">
        <f t="shared" si="187"/>
        <v>0</v>
      </c>
      <c r="F174" s="99">
        <f t="shared" si="187"/>
        <v>0</v>
      </c>
      <c r="G174" s="99">
        <f t="shared" si="187"/>
        <v>0</v>
      </c>
      <c r="H174" s="99">
        <f t="shared" si="187"/>
        <v>275</v>
      </c>
      <c r="I174" s="99">
        <f t="shared" si="187"/>
        <v>0</v>
      </c>
      <c r="J174" s="140"/>
      <c r="K174" s="141"/>
      <c r="L174" s="81"/>
    </row>
    <row r="175" spans="1:12" ht="22.5" customHeight="1">
      <c r="A175" s="155" t="s">
        <v>216</v>
      </c>
      <c r="B175" s="156"/>
      <c r="C175" s="98"/>
      <c r="D175" s="91">
        <f t="shared" si="186"/>
        <v>778.04160000000002</v>
      </c>
      <c r="E175" s="91">
        <f>SUM(E172:E174)</f>
        <v>0</v>
      </c>
      <c r="F175" s="91">
        <f t="shared" ref="F175" si="188">SUM(F172:F174)</f>
        <v>0</v>
      </c>
      <c r="G175" s="91">
        <f t="shared" ref="G175" si="189">SUM(G172:G174)</f>
        <v>0</v>
      </c>
      <c r="H175" s="91">
        <f t="shared" ref="H175" si="190">SUM(H172:H174)</f>
        <v>778.04160000000002</v>
      </c>
      <c r="I175" s="91">
        <f t="shared" ref="I175" si="191">SUM(I172:I174)</f>
        <v>0</v>
      </c>
      <c r="J175" s="140"/>
      <c r="K175" s="141"/>
      <c r="L175" s="81"/>
    </row>
    <row r="176" spans="1:12" ht="22.5" customHeight="1">
      <c r="A176" s="153" t="s">
        <v>280</v>
      </c>
      <c r="B176" s="150" t="s">
        <v>288</v>
      </c>
      <c r="C176" s="94">
        <v>2022</v>
      </c>
      <c r="D176" s="95">
        <f t="shared" si="186"/>
        <v>228.04159999999999</v>
      </c>
      <c r="E176" s="97">
        <v>0</v>
      </c>
      <c r="F176" s="97">
        <v>0</v>
      </c>
      <c r="G176" s="97">
        <v>0</v>
      </c>
      <c r="H176" s="97">
        <v>228.04159999999999</v>
      </c>
      <c r="I176" s="97">
        <v>0</v>
      </c>
      <c r="J176" s="140"/>
      <c r="K176" s="141"/>
      <c r="L176" s="81"/>
    </row>
    <row r="177" spans="1:12" ht="22.5" customHeight="1">
      <c r="A177" s="153"/>
      <c r="B177" s="151"/>
      <c r="C177" s="94">
        <v>2023</v>
      </c>
      <c r="D177" s="95">
        <f t="shared" si="186"/>
        <v>260</v>
      </c>
      <c r="E177" s="97">
        <v>0</v>
      </c>
      <c r="F177" s="97">
        <v>0</v>
      </c>
      <c r="G177" s="97">
        <v>0</v>
      </c>
      <c r="H177" s="97">
        <v>260</v>
      </c>
      <c r="I177" s="97">
        <v>0</v>
      </c>
      <c r="J177" s="140"/>
      <c r="K177" s="141"/>
      <c r="L177" s="81"/>
    </row>
    <row r="178" spans="1:12" ht="22.5" customHeight="1">
      <c r="A178" s="153"/>
      <c r="B178" s="152"/>
      <c r="C178" s="94">
        <v>2024</v>
      </c>
      <c r="D178" s="95">
        <f t="shared" si="186"/>
        <v>260</v>
      </c>
      <c r="E178" s="97">
        <v>0</v>
      </c>
      <c r="F178" s="97">
        <v>0</v>
      </c>
      <c r="G178" s="97">
        <v>0</v>
      </c>
      <c r="H178" s="97">
        <v>260</v>
      </c>
      <c r="I178" s="97">
        <v>0</v>
      </c>
      <c r="J178" s="140"/>
      <c r="K178" s="141"/>
      <c r="L178" s="81"/>
    </row>
    <row r="179" spans="1:12" ht="22.5" customHeight="1">
      <c r="A179" s="155" t="s">
        <v>216</v>
      </c>
      <c r="B179" s="156"/>
      <c r="C179" s="94"/>
      <c r="D179" s="95">
        <f t="shared" si="186"/>
        <v>748.04160000000002</v>
      </c>
      <c r="E179" s="95">
        <f>SUM(E176:E178)</f>
        <v>0</v>
      </c>
      <c r="F179" s="95">
        <f t="shared" ref="F179" si="192">SUM(F176:F178)</f>
        <v>0</v>
      </c>
      <c r="G179" s="95">
        <f t="shared" ref="G179" si="193">SUM(G176:G178)</f>
        <v>0</v>
      </c>
      <c r="H179" s="95">
        <f t="shared" ref="H179" si="194">SUM(H176:H178)</f>
        <v>748.04160000000002</v>
      </c>
      <c r="I179" s="95">
        <f t="shared" ref="I179" si="195">SUM(I176:I178)</f>
        <v>0</v>
      </c>
      <c r="J179" s="140" t="s">
        <v>62</v>
      </c>
      <c r="K179" s="141"/>
      <c r="L179" s="81"/>
    </row>
    <row r="180" spans="1:12" ht="22.5" customHeight="1">
      <c r="A180" s="153" t="s">
        <v>281</v>
      </c>
      <c r="B180" s="150" t="s">
        <v>288</v>
      </c>
      <c r="C180" s="94">
        <v>2022</v>
      </c>
      <c r="D180" s="95">
        <f t="shared" si="186"/>
        <v>0</v>
      </c>
      <c r="E180" s="97">
        <v>0</v>
      </c>
      <c r="F180" s="97">
        <v>0</v>
      </c>
      <c r="G180" s="97">
        <v>0</v>
      </c>
      <c r="H180" s="97">
        <v>0</v>
      </c>
      <c r="I180" s="97">
        <v>0</v>
      </c>
      <c r="J180" s="157"/>
      <c r="K180" s="140"/>
      <c r="L180" s="81"/>
    </row>
    <row r="181" spans="1:12" ht="22.5" customHeight="1">
      <c r="A181" s="153"/>
      <c r="B181" s="151"/>
      <c r="C181" s="94">
        <v>2023</v>
      </c>
      <c r="D181" s="95">
        <f t="shared" si="186"/>
        <v>15</v>
      </c>
      <c r="E181" s="97">
        <v>0</v>
      </c>
      <c r="F181" s="97">
        <v>0</v>
      </c>
      <c r="G181" s="97">
        <v>0</v>
      </c>
      <c r="H181" s="97">
        <v>15</v>
      </c>
      <c r="I181" s="97">
        <v>0</v>
      </c>
      <c r="J181" s="157"/>
      <c r="K181" s="140"/>
      <c r="L181" s="81"/>
    </row>
    <row r="182" spans="1:12" ht="22.5" customHeight="1">
      <c r="A182" s="153"/>
      <c r="B182" s="152"/>
      <c r="C182" s="94">
        <v>2024</v>
      </c>
      <c r="D182" s="95">
        <f t="shared" si="186"/>
        <v>15</v>
      </c>
      <c r="E182" s="97">
        <v>0</v>
      </c>
      <c r="F182" s="97">
        <v>0</v>
      </c>
      <c r="G182" s="97">
        <v>0</v>
      </c>
      <c r="H182" s="97">
        <v>15</v>
      </c>
      <c r="I182" s="97">
        <v>0</v>
      </c>
      <c r="J182" s="157"/>
      <c r="K182" s="140"/>
      <c r="L182" s="81"/>
    </row>
    <row r="183" spans="1:12" ht="22.5" customHeight="1">
      <c r="A183" s="155" t="s">
        <v>216</v>
      </c>
      <c r="B183" s="156"/>
      <c r="C183" s="94"/>
      <c r="D183" s="95">
        <f t="shared" si="186"/>
        <v>30</v>
      </c>
      <c r="E183" s="95">
        <f>SUM(E180:E182)</f>
        <v>0</v>
      </c>
      <c r="F183" s="95">
        <f t="shared" ref="F183" si="196">SUM(F180:F182)</f>
        <v>0</v>
      </c>
      <c r="G183" s="95">
        <f t="shared" ref="G183" si="197">SUM(G180:G182)</f>
        <v>0</v>
      </c>
      <c r="H183" s="95">
        <f t="shared" ref="H183" si="198">SUM(H180:H182)</f>
        <v>30</v>
      </c>
      <c r="I183" s="95">
        <f t="shared" ref="I183" si="199">SUM(I180:I182)</f>
        <v>0</v>
      </c>
      <c r="J183" s="140" t="s">
        <v>282</v>
      </c>
      <c r="K183" s="141"/>
      <c r="L183" s="81"/>
    </row>
    <row r="184" spans="1:12" ht="22.5" customHeight="1">
      <c r="A184" s="154" t="s">
        <v>283</v>
      </c>
      <c r="B184" s="139"/>
      <c r="C184" s="98">
        <v>2022</v>
      </c>
      <c r="D184" s="91">
        <f>SUM(E184:I184)</f>
        <v>496.6</v>
      </c>
      <c r="E184" s="99">
        <f>E188</f>
        <v>0</v>
      </c>
      <c r="F184" s="99">
        <f t="shared" ref="F184:I184" si="200">F188</f>
        <v>0</v>
      </c>
      <c r="G184" s="99">
        <f t="shared" si="200"/>
        <v>0</v>
      </c>
      <c r="H184" s="99">
        <f t="shared" si="200"/>
        <v>496.6</v>
      </c>
      <c r="I184" s="99">
        <f t="shared" si="200"/>
        <v>0</v>
      </c>
      <c r="J184" s="140"/>
      <c r="K184" s="141"/>
      <c r="L184" s="81"/>
    </row>
    <row r="185" spans="1:12" ht="22.5" customHeight="1">
      <c r="A185" s="154"/>
      <c r="B185" s="139"/>
      <c r="C185" s="98">
        <v>2023</v>
      </c>
      <c r="D185" s="91">
        <f t="shared" ref="D185:D191" si="201">SUM(E185:I185)</f>
        <v>595</v>
      </c>
      <c r="E185" s="99">
        <f t="shared" ref="E185:I186" si="202">E189</f>
        <v>0</v>
      </c>
      <c r="F185" s="99">
        <f t="shared" si="202"/>
        <v>0</v>
      </c>
      <c r="G185" s="99">
        <f t="shared" si="202"/>
        <v>0</v>
      </c>
      <c r="H185" s="99">
        <f t="shared" si="202"/>
        <v>595</v>
      </c>
      <c r="I185" s="99">
        <f t="shared" si="202"/>
        <v>0</v>
      </c>
      <c r="J185" s="140"/>
      <c r="K185" s="141"/>
      <c r="L185" s="81"/>
    </row>
    <row r="186" spans="1:12" ht="22.5" customHeight="1">
      <c r="A186" s="154"/>
      <c r="B186" s="139"/>
      <c r="C186" s="98">
        <v>2024</v>
      </c>
      <c r="D186" s="91">
        <f t="shared" si="201"/>
        <v>595</v>
      </c>
      <c r="E186" s="99">
        <f t="shared" si="202"/>
        <v>0</v>
      </c>
      <c r="F186" s="99">
        <f t="shared" si="202"/>
        <v>0</v>
      </c>
      <c r="G186" s="99">
        <f t="shared" si="202"/>
        <v>0</v>
      </c>
      <c r="H186" s="99">
        <f t="shared" si="202"/>
        <v>595</v>
      </c>
      <c r="I186" s="99">
        <f t="shared" si="202"/>
        <v>0</v>
      </c>
      <c r="J186" s="140"/>
      <c r="K186" s="141"/>
      <c r="L186" s="81"/>
    </row>
    <row r="187" spans="1:12" ht="22.5" customHeight="1">
      <c r="A187" s="155" t="s">
        <v>216</v>
      </c>
      <c r="B187" s="156"/>
      <c r="C187" s="98"/>
      <c r="D187" s="91">
        <f t="shared" si="201"/>
        <v>1686.6</v>
      </c>
      <c r="E187" s="91">
        <f>SUM(E184:E186)</f>
        <v>0</v>
      </c>
      <c r="F187" s="91">
        <f t="shared" ref="F187" si="203">SUM(F184:F186)</f>
        <v>0</v>
      </c>
      <c r="G187" s="91">
        <f t="shared" ref="G187" si="204">SUM(G184:G186)</f>
        <v>0</v>
      </c>
      <c r="H187" s="91">
        <f t="shared" ref="H187" si="205">SUM(H184:H186)</f>
        <v>1686.6</v>
      </c>
      <c r="I187" s="91">
        <f t="shared" ref="I187" si="206">SUM(I184:I186)</f>
        <v>0</v>
      </c>
      <c r="J187" s="140"/>
      <c r="K187" s="141"/>
      <c r="L187" s="81"/>
    </row>
    <row r="188" spans="1:12" ht="22.5" customHeight="1">
      <c r="A188" s="153" t="s">
        <v>284</v>
      </c>
      <c r="B188" s="150" t="s">
        <v>288</v>
      </c>
      <c r="C188" s="94">
        <v>2022</v>
      </c>
      <c r="D188" s="95">
        <f t="shared" si="201"/>
        <v>496.6</v>
      </c>
      <c r="E188" s="97">
        <v>0</v>
      </c>
      <c r="F188" s="97">
        <v>0</v>
      </c>
      <c r="G188" s="97">
        <v>0</v>
      </c>
      <c r="H188" s="97">
        <v>496.6</v>
      </c>
      <c r="I188" s="97">
        <v>0</v>
      </c>
      <c r="J188" s="140"/>
      <c r="K188" s="141"/>
      <c r="L188" s="81"/>
    </row>
    <row r="189" spans="1:12" ht="22.5" customHeight="1">
      <c r="A189" s="153"/>
      <c r="B189" s="151"/>
      <c r="C189" s="94">
        <v>2023</v>
      </c>
      <c r="D189" s="95">
        <f t="shared" si="201"/>
        <v>595</v>
      </c>
      <c r="E189" s="97">
        <v>0</v>
      </c>
      <c r="F189" s="97">
        <v>0</v>
      </c>
      <c r="G189" s="97">
        <v>0</v>
      </c>
      <c r="H189" s="97">
        <v>595</v>
      </c>
      <c r="I189" s="97">
        <v>0</v>
      </c>
      <c r="J189" s="140"/>
      <c r="K189" s="141"/>
      <c r="L189" s="81"/>
    </row>
    <row r="190" spans="1:12" ht="22.5" customHeight="1">
      <c r="A190" s="153"/>
      <c r="B190" s="152"/>
      <c r="C190" s="94">
        <v>2024</v>
      </c>
      <c r="D190" s="95">
        <f t="shared" si="201"/>
        <v>595</v>
      </c>
      <c r="E190" s="97">
        <v>0</v>
      </c>
      <c r="F190" s="97">
        <v>0</v>
      </c>
      <c r="G190" s="97">
        <v>0</v>
      </c>
      <c r="H190" s="97">
        <v>595</v>
      </c>
      <c r="I190" s="97">
        <v>0</v>
      </c>
      <c r="J190" s="140"/>
      <c r="K190" s="141"/>
      <c r="L190" s="81"/>
    </row>
    <row r="191" spans="1:12" ht="22.5" customHeight="1">
      <c r="A191" s="155" t="s">
        <v>216</v>
      </c>
      <c r="B191" s="156"/>
      <c r="C191" s="94"/>
      <c r="D191" s="95">
        <f t="shared" si="201"/>
        <v>1686.6</v>
      </c>
      <c r="E191" s="95">
        <f>SUM(E188:E190)</f>
        <v>0</v>
      </c>
      <c r="F191" s="95">
        <f t="shared" ref="F191" si="207">SUM(F188:F190)</f>
        <v>0</v>
      </c>
      <c r="G191" s="95">
        <f t="shared" ref="G191" si="208">SUM(G188:G190)</f>
        <v>0</v>
      </c>
      <c r="H191" s="95">
        <f t="shared" ref="H191" si="209">SUM(H188:H190)</f>
        <v>1686.6</v>
      </c>
      <c r="I191" s="95">
        <f t="shared" ref="I191" si="210">SUM(I188:I190)</f>
        <v>0</v>
      </c>
      <c r="J191" s="140" t="s">
        <v>285</v>
      </c>
      <c r="K191" s="141"/>
      <c r="L191" s="81"/>
    </row>
  </sheetData>
  <mergeCells count="333">
    <mergeCell ref="J1:K6"/>
    <mergeCell ref="L1:L6"/>
    <mergeCell ref="J7:K7"/>
    <mergeCell ref="A8:I8"/>
    <mergeCell ref="A4:I4"/>
    <mergeCell ref="A1:I1"/>
    <mergeCell ref="A2:I2"/>
    <mergeCell ref="A3:I3"/>
    <mergeCell ref="A5:I5"/>
    <mergeCell ref="A6:I6"/>
    <mergeCell ref="A7:I7"/>
    <mergeCell ref="J15:K15"/>
    <mergeCell ref="A16:A18"/>
    <mergeCell ref="J18:K18"/>
    <mergeCell ref="E13:I13"/>
    <mergeCell ref="J13:K13"/>
    <mergeCell ref="A9:I9"/>
    <mergeCell ref="A10:I10"/>
    <mergeCell ref="J8:K10"/>
    <mergeCell ref="L8:L10"/>
    <mergeCell ref="J11:K11"/>
    <mergeCell ref="A12:A14"/>
    <mergeCell ref="B12:B14"/>
    <mergeCell ref="C12:C14"/>
    <mergeCell ref="D12:I12"/>
    <mergeCell ref="J12:K12"/>
    <mergeCell ref="J14:K14"/>
    <mergeCell ref="J19:K19"/>
    <mergeCell ref="A20:I20"/>
    <mergeCell ref="J20:K20"/>
    <mergeCell ref="A31:A33"/>
    <mergeCell ref="B31:B33"/>
    <mergeCell ref="J31:K31"/>
    <mergeCell ref="J32:K32"/>
    <mergeCell ref="J33:K33"/>
    <mergeCell ref="J17:K17"/>
    <mergeCell ref="A19:B19"/>
    <mergeCell ref="B16:B18"/>
    <mergeCell ref="J16:K16"/>
    <mergeCell ref="A21:A23"/>
    <mergeCell ref="B21:B23"/>
    <mergeCell ref="J21:K21"/>
    <mergeCell ref="J22:K22"/>
    <mergeCell ref="J23:K23"/>
    <mergeCell ref="A24:B24"/>
    <mergeCell ref="J24:K24"/>
    <mergeCell ref="A25:A27"/>
    <mergeCell ref="B25:B27"/>
    <mergeCell ref="J25:K25"/>
    <mergeCell ref="J26:K26"/>
    <mergeCell ref="J27:K27"/>
    <mergeCell ref="J49:K49"/>
    <mergeCell ref="J50:K50"/>
    <mergeCell ref="J51:K51"/>
    <mergeCell ref="A56:B56"/>
    <mergeCell ref="A52:B52"/>
    <mergeCell ref="J35:K35"/>
    <mergeCell ref="J36:K36"/>
    <mergeCell ref="J37:K37"/>
    <mergeCell ref="J39:K39"/>
    <mergeCell ref="A40:B40"/>
    <mergeCell ref="B41:B43"/>
    <mergeCell ref="B45:B47"/>
    <mergeCell ref="B49:B51"/>
    <mergeCell ref="A39:B39"/>
    <mergeCell ref="A38:B38"/>
    <mergeCell ref="J48:K48"/>
    <mergeCell ref="J44:K44"/>
    <mergeCell ref="A45:A47"/>
    <mergeCell ref="J45:K45"/>
    <mergeCell ref="J46:K46"/>
    <mergeCell ref="J47:K47"/>
    <mergeCell ref="A41:A43"/>
    <mergeCell ref="J41:K41"/>
    <mergeCell ref="J42:K42"/>
    <mergeCell ref="J57:K57"/>
    <mergeCell ref="J58:K58"/>
    <mergeCell ref="J59:K59"/>
    <mergeCell ref="B57:B59"/>
    <mergeCell ref="B61:B63"/>
    <mergeCell ref="A60:B60"/>
    <mergeCell ref="J56:K56"/>
    <mergeCell ref="J52:K52"/>
    <mergeCell ref="A53:A55"/>
    <mergeCell ref="J53:K53"/>
    <mergeCell ref="J54:K54"/>
    <mergeCell ref="J55:K55"/>
    <mergeCell ref="B53:B55"/>
    <mergeCell ref="A57:A59"/>
    <mergeCell ref="J89:K89"/>
    <mergeCell ref="J73:K73"/>
    <mergeCell ref="J80:K80"/>
    <mergeCell ref="J60:K60"/>
    <mergeCell ref="A61:A63"/>
    <mergeCell ref="J61:K61"/>
    <mergeCell ref="J62:K62"/>
    <mergeCell ref="J63:K63"/>
    <mergeCell ref="J65:K65"/>
    <mergeCell ref="J66:K66"/>
    <mergeCell ref="J75:K75"/>
    <mergeCell ref="J76:K76"/>
    <mergeCell ref="J77:K77"/>
    <mergeCell ref="J78:K78"/>
    <mergeCell ref="J79:K79"/>
    <mergeCell ref="J105:K105"/>
    <mergeCell ref="B102:B104"/>
    <mergeCell ref="A97:B97"/>
    <mergeCell ref="J90:K90"/>
    <mergeCell ref="J91:K91"/>
    <mergeCell ref="J92:K92"/>
    <mergeCell ref="J64:K64"/>
    <mergeCell ref="A85:I85"/>
    <mergeCell ref="J85:K85"/>
    <mergeCell ref="A86:A88"/>
    <mergeCell ref="J86:K86"/>
    <mergeCell ref="J87:K87"/>
    <mergeCell ref="J88:K88"/>
    <mergeCell ref="A89:B89"/>
    <mergeCell ref="A69:A71"/>
    <mergeCell ref="B69:B71"/>
    <mergeCell ref="J69:K69"/>
    <mergeCell ref="J70:K70"/>
    <mergeCell ref="J71:K71"/>
    <mergeCell ref="J72:K72"/>
    <mergeCell ref="A65:A67"/>
    <mergeCell ref="B65:B67"/>
    <mergeCell ref="J67:K67"/>
    <mergeCell ref="J68:K68"/>
    <mergeCell ref="A119:B119"/>
    <mergeCell ref="A113:B113"/>
    <mergeCell ref="J98:K98"/>
    <mergeCell ref="J99:K99"/>
    <mergeCell ref="J100:K100"/>
    <mergeCell ref="J101:K101"/>
    <mergeCell ref="B98:B100"/>
    <mergeCell ref="B116:B118"/>
    <mergeCell ref="J109:K109"/>
    <mergeCell ref="A109:B109"/>
    <mergeCell ref="A105:B105"/>
    <mergeCell ref="J113:K113"/>
    <mergeCell ref="A116:A118"/>
    <mergeCell ref="J116:K116"/>
    <mergeCell ref="J117:K117"/>
    <mergeCell ref="J118:K118"/>
    <mergeCell ref="J119:K119"/>
    <mergeCell ref="A110:A112"/>
    <mergeCell ref="J110:K110"/>
    <mergeCell ref="J111:K111"/>
    <mergeCell ref="A101:B101"/>
    <mergeCell ref="A98:A100"/>
    <mergeCell ref="A106:A108"/>
    <mergeCell ref="J106:K106"/>
    <mergeCell ref="A124:A126"/>
    <mergeCell ref="J124:K124"/>
    <mergeCell ref="J125:K125"/>
    <mergeCell ref="J126:K126"/>
    <mergeCell ref="J127:K127"/>
    <mergeCell ref="B124:B126"/>
    <mergeCell ref="A120:A122"/>
    <mergeCell ref="J120:K120"/>
    <mergeCell ref="J121:K121"/>
    <mergeCell ref="J122:K122"/>
    <mergeCell ref="J123:K123"/>
    <mergeCell ref="B120:B122"/>
    <mergeCell ref="A123:B123"/>
    <mergeCell ref="J149:K149"/>
    <mergeCell ref="J142:K142"/>
    <mergeCell ref="A138:A140"/>
    <mergeCell ref="J138:K138"/>
    <mergeCell ref="J139:K139"/>
    <mergeCell ref="J140:K140"/>
    <mergeCell ref="J141:K141"/>
    <mergeCell ref="A134:A136"/>
    <mergeCell ref="J134:K134"/>
    <mergeCell ref="J135:K135"/>
    <mergeCell ref="J136:K136"/>
    <mergeCell ref="J137:K137"/>
    <mergeCell ref="B134:B136"/>
    <mergeCell ref="A175:B175"/>
    <mergeCell ref="A170:B170"/>
    <mergeCell ref="A171:B171"/>
    <mergeCell ref="J166:K166"/>
    <mergeCell ref="J167:K167"/>
    <mergeCell ref="J157:K157"/>
    <mergeCell ref="J158:K158"/>
    <mergeCell ref="J159:K159"/>
    <mergeCell ref="J160:K160"/>
    <mergeCell ref="J161:K161"/>
    <mergeCell ref="J164:K164"/>
    <mergeCell ref="J165:K165"/>
    <mergeCell ref="J162:K162"/>
    <mergeCell ref="J174:K174"/>
    <mergeCell ref="J175:K175"/>
    <mergeCell ref="A169:B169"/>
    <mergeCell ref="A172:A174"/>
    <mergeCell ref="B172:B174"/>
    <mergeCell ref="J153:K153"/>
    <mergeCell ref="J154:K154"/>
    <mergeCell ref="J155:K155"/>
    <mergeCell ref="J156:K156"/>
    <mergeCell ref="J169:K169"/>
    <mergeCell ref="J172:K172"/>
    <mergeCell ref="J173:K173"/>
    <mergeCell ref="J190:K190"/>
    <mergeCell ref="J191:K191"/>
    <mergeCell ref="J184:K184"/>
    <mergeCell ref="J185:K185"/>
    <mergeCell ref="J186:K186"/>
    <mergeCell ref="J187:K187"/>
    <mergeCell ref="J188:K188"/>
    <mergeCell ref="J189:K189"/>
    <mergeCell ref="J181:K181"/>
    <mergeCell ref="J43:K43"/>
    <mergeCell ref="J38:K38"/>
    <mergeCell ref="J40:K40"/>
    <mergeCell ref="A34:B34"/>
    <mergeCell ref="J34:K34"/>
    <mergeCell ref="A35:A37"/>
    <mergeCell ref="B35:B37"/>
    <mergeCell ref="A48:B48"/>
    <mergeCell ref="A44:B44"/>
    <mergeCell ref="B94:B96"/>
    <mergeCell ref="B90:B92"/>
    <mergeCell ref="B86:B88"/>
    <mergeCell ref="A72:B72"/>
    <mergeCell ref="A68:B68"/>
    <mergeCell ref="A64:B64"/>
    <mergeCell ref="A93:B93"/>
    <mergeCell ref="A73:A75"/>
    <mergeCell ref="B73:B75"/>
    <mergeCell ref="A80:B80"/>
    <mergeCell ref="A90:A92"/>
    <mergeCell ref="A81:B81"/>
    <mergeCell ref="A94:A96"/>
    <mergeCell ref="A76:B76"/>
    <mergeCell ref="A77:A79"/>
    <mergeCell ref="B77:B79"/>
    <mergeCell ref="A49:A51"/>
    <mergeCell ref="A133:B133"/>
    <mergeCell ref="J133:K133"/>
    <mergeCell ref="A142:A144"/>
    <mergeCell ref="B142:B144"/>
    <mergeCell ref="A146:A148"/>
    <mergeCell ref="B146:B148"/>
    <mergeCell ref="A137:B137"/>
    <mergeCell ref="B138:B140"/>
    <mergeCell ref="A128:A130"/>
    <mergeCell ref="B128:B130"/>
    <mergeCell ref="J128:K128"/>
    <mergeCell ref="J129:K129"/>
    <mergeCell ref="J130:K130"/>
    <mergeCell ref="J131:K131"/>
    <mergeCell ref="A132:B132"/>
    <mergeCell ref="J132:K132"/>
    <mergeCell ref="J143:K143"/>
    <mergeCell ref="J144:K144"/>
    <mergeCell ref="J145:K145"/>
    <mergeCell ref="J146:K146"/>
    <mergeCell ref="J147:K147"/>
    <mergeCell ref="J148:K148"/>
    <mergeCell ref="J74:K74"/>
    <mergeCell ref="A188:A190"/>
    <mergeCell ref="B188:B190"/>
    <mergeCell ref="A191:B191"/>
    <mergeCell ref="A183:B183"/>
    <mergeCell ref="J183:K183"/>
    <mergeCell ref="A141:B141"/>
    <mergeCell ref="A145:B145"/>
    <mergeCell ref="A149:B149"/>
    <mergeCell ref="A153:B153"/>
    <mergeCell ref="A157:B157"/>
    <mergeCell ref="A161:B161"/>
    <mergeCell ref="A167:B167"/>
    <mergeCell ref="A176:A178"/>
    <mergeCell ref="B176:B178"/>
    <mergeCell ref="A179:B179"/>
    <mergeCell ref="A180:A182"/>
    <mergeCell ref="B180:B182"/>
    <mergeCell ref="J182:K182"/>
    <mergeCell ref="J163:K163"/>
    <mergeCell ref="A168:B168"/>
    <mergeCell ref="J168:K168"/>
    <mergeCell ref="B150:B152"/>
    <mergeCell ref="A154:A156"/>
    <mergeCell ref="B154:B156"/>
    <mergeCell ref="J108:K108"/>
    <mergeCell ref="B106:B108"/>
    <mergeCell ref="A102:A104"/>
    <mergeCell ref="J102:K102"/>
    <mergeCell ref="J103:K103"/>
    <mergeCell ref="J104:K104"/>
    <mergeCell ref="A184:A186"/>
    <mergeCell ref="B184:B186"/>
    <mergeCell ref="A187:B187"/>
    <mergeCell ref="A158:A160"/>
    <mergeCell ref="B158:B160"/>
    <mergeCell ref="A164:A166"/>
    <mergeCell ref="B164:B166"/>
    <mergeCell ref="A162:B162"/>
    <mergeCell ref="A163:B163"/>
    <mergeCell ref="A150:A152"/>
    <mergeCell ref="J176:K176"/>
    <mergeCell ref="J177:K177"/>
    <mergeCell ref="J178:K178"/>
    <mergeCell ref="J179:K179"/>
    <mergeCell ref="J180:K180"/>
    <mergeCell ref="J150:K150"/>
    <mergeCell ref="J151:K151"/>
    <mergeCell ref="J152:K152"/>
    <mergeCell ref="A28:B28"/>
    <mergeCell ref="J28:K28"/>
    <mergeCell ref="A29:B29"/>
    <mergeCell ref="J29:K29"/>
    <mergeCell ref="A30:B30"/>
    <mergeCell ref="J30:K30"/>
    <mergeCell ref="A114:B114"/>
    <mergeCell ref="J114:K114"/>
    <mergeCell ref="A115:B115"/>
    <mergeCell ref="J115:K115"/>
    <mergeCell ref="J81:K81"/>
    <mergeCell ref="J82:K82"/>
    <mergeCell ref="J83:K83"/>
    <mergeCell ref="A84:B84"/>
    <mergeCell ref="J84:K84"/>
    <mergeCell ref="A82:B83"/>
    <mergeCell ref="J112:K112"/>
    <mergeCell ref="B110:B112"/>
    <mergeCell ref="J97:K97"/>
    <mergeCell ref="J93:K93"/>
    <mergeCell ref="J94:K94"/>
    <mergeCell ref="J95:K95"/>
    <mergeCell ref="J96:K96"/>
    <mergeCell ref="J107:K107"/>
  </mergeCells>
  <pageMargins left="0.70866141732283472" right="0.70866141732283472" top="0.27" bottom="0.18" header="0.24" footer="0.17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2022 год 3</vt:lpstr>
      <vt:lpstr>'1'!Область_печати</vt:lpstr>
      <vt:lpstr>'2'!Область_печати</vt:lpstr>
      <vt:lpstr>'2022 год 3'!Область_печати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2022-11-28T07:58:49Z</dcterms:modified>
</cp:coreProperties>
</file>