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580" yWindow="4695" windowWidth="15120" windowHeight="8010" activeTab="8"/>
  </bookViews>
  <sheets>
    <sheet name="1" sheetId="1" r:id="rId1"/>
    <sheet name="2" sheetId="2" r:id="rId2"/>
    <sheet name="3" sheetId="3" r:id="rId3"/>
    <sheet name="4" sheetId="6" r:id="rId4"/>
    <sheet name="5" sheetId="9" r:id="rId5"/>
    <sheet name="6" sheetId="8" r:id="rId6"/>
    <sheet name="Всего" sheetId="4" r:id="rId7"/>
    <sheet name="Лист1" sheetId="5" r:id="rId8"/>
    <sheet name="2022 год 3" sheetId="10" r:id="rId9"/>
  </sheets>
  <definedNames>
    <definedName name="_xlnm.Print_Area" localSheetId="0">'1'!$A$1:$Q$33</definedName>
    <definedName name="_xlnm.Print_Area" localSheetId="1">'2'!$A$1:$M$55</definedName>
    <definedName name="_xlnm.Print_Area" localSheetId="8">'2022 год 3'!$A$1:$I$179</definedName>
    <definedName name="_xlnm.Print_Area" localSheetId="2">'3'!$A$1:$N$28</definedName>
    <definedName name="_xlnm.Print_Area" localSheetId="3">'4'!$A$1:$M$10</definedName>
    <definedName name="_xlnm.Print_Area" localSheetId="4">'5'!$A$1:$Q$33</definedName>
    <definedName name="_xlnm.Print_Area" localSheetId="5">'6'!$A$1:$V$7</definedName>
  </definedNames>
  <calcPr calcId="125725"/>
</workbook>
</file>

<file path=xl/calcChain.xml><?xml version="1.0" encoding="utf-8"?>
<calcChain xmlns="http://schemas.openxmlformats.org/spreadsheetml/2006/main">
  <c r="H84" i="10"/>
  <c r="G16"/>
  <c r="F16"/>
  <c r="F54"/>
  <c r="F152"/>
  <c r="F146" l="1"/>
  <c r="F116"/>
  <c r="H85"/>
  <c r="G84"/>
  <c r="D73"/>
  <c r="I26"/>
  <c r="G26"/>
  <c r="E26"/>
  <c r="D26" s="1"/>
  <c r="H67"/>
  <c r="H70" s="1"/>
  <c r="D74"/>
  <c r="D72"/>
  <c r="G70"/>
  <c r="D69"/>
  <c r="D68"/>
  <c r="I67"/>
  <c r="I63" s="1"/>
  <c r="G67"/>
  <c r="F67"/>
  <c r="F70" s="1"/>
  <c r="E67"/>
  <c r="E70" s="1"/>
  <c r="I65"/>
  <c r="H65"/>
  <c r="G65"/>
  <c r="F65"/>
  <c r="E65"/>
  <c r="I64"/>
  <c r="G64"/>
  <c r="F64"/>
  <c r="E64"/>
  <c r="H63"/>
  <c r="G63"/>
  <c r="G66" s="1"/>
  <c r="F172"/>
  <c r="G172"/>
  <c r="H172"/>
  <c r="I172"/>
  <c r="F173"/>
  <c r="G173"/>
  <c r="H173"/>
  <c r="I173"/>
  <c r="F174"/>
  <c r="G174"/>
  <c r="H174"/>
  <c r="I174"/>
  <c r="E173"/>
  <c r="E174"/>
  <c r="E172"/>
  <c r="I179"/>
  <c r="H179"/>
  <c r="G179"/>
  <c r="F179"/>
  <c r="E179"/>
  <c r="D178"/>
  <c r="D177"/>
  <c r="D176"/>
  <c r="I175"/>
  <c r="F175"/>
  <c r="F160"/>
  <c r="G160"/>
  <c r="H160"/>
  <c r="I160"/>
  <c r="F161"/>
  <c r="G161"/>
  <c r="H161"/>
  <c r="I161"/>
  <c r="F162"/>
  <c r="G162"/>
  <c r="H162"/>
  <c r="I162"/>
  <c r="E161"/>
  <c r="E162"/>
  <c r="E160"/>
  <c r="I171"/>
  <c r="H171"/>
  <c r="G171"/>
  <c r="F171"/>
  <c r="E171"/>
  <c r="D170"/>
  <c r="D169"/>
  <c r="D168"/>
  <c r="I167"/>
  <c r="H167"/>
  <c r="G167"/>
  <c r="F167"/>
  <c r="E167"/>
  <c r="D166"/>
  <c r="D165"/>
  <c r="D164"/>
  <c r="I163"/>
  <c r="F163"/>
  <c r="F122"/>
  <c r="G122"/>
  <c r="I122"/>
  <c r="F123"/>
  <c r="G123"/>
  <c r="H123"/>
  <c r="I123"/>
  <c r="F124"/>
  <c r="G124"/>
  <c r="H124"/>
  <c r="I124"/>
  <c r="E123"/>
  <c r="E124"/>
  <c r="E122"/>
  <c r="H152"/>
  <c r="D65" l="1"/>
  <c r="E175"/>
  <c r="D172"/>
  <c r="I70"/>
  <c r="E63"/>
  <c r="E163"/>
  <c r="D161"/>
  <c r="G163"/>
  <c r="F63"/>
  <c r="F66" s="1"/>
  <c r="I66"/>
  <c r="D67"/>
  <c r="D179"/>
  <c r="D63"/>
  <c r="D70"/>
  <c r="H66"/>
  <c r="E66"/>
  <c r="H64"/>
  <c r="D64" s="1"/>
  <c r="G175"/>
  <c r="D174"/>
  <c r="H175"/>
  <c r="D173"/>
  <c r="D167"/>
  <c r="H163"/>
  <c r="D163" s="1"/>
  <c r="D162"/>
  <c r="D171"/>
  <c r="D160"/>
  <c r="D158"/>
  <c r="D159"/>
  <c r="D157"/>
  <c r="H146"/>
  <c r="H149" s="1"/>
  <c r="D151"/>
  <c r="I155"/>
  <c r="H155"/>
  <c r="G155"/>
  <c r="F155"/>
  <c r="E155"/>
  <c r="D154"/>
  <c r="D153"/>
  <c r="D152"/>
  <c r="I149"/>
  <c r="G149"/>
  <c r="F149"/>
  <c r="E149"/>
  <c r="D148"/>
  <c r="D147"/>
  <c r="I145"/>
  <c r="H145"/>
  <c r="G145"/>
  <c r="F145"/>
  <c r="E145"/>
  <c r="D144"/>
  <c r="D143"/>
  <c r="D142"/>
  <c r="I141"/>
  <c r="H141"/>
  <c r="G141"/>
  <c r="F141"/>
  <c r="E141"/>
  <c r="D141" s="1"/>
  <c r="D140"/>
  <c r="D139"/>
  <c r="D138"/>
  <c r="I137"/>
  <c r="H137"/>
  <c r="G137"/>
  <c r="F137"/>
  <c r="E137"/>
  <c r="D136"/>
  <c r="D135"/>
  <c r="D134"/>
  <c r="I133"/>
  <c r="H133"/>
  <c r="G133"/>
  <c r="F133"/>
  <c r="E133"/>
  <c r="D132"/>
  <c r="D131"/>
  <c r="D130"/>
  <c r="F108"/>
  <c r="F111" s="1"/>
  <c r="G108"/>
  <c r="I108"/>
  <c r="F109"/>
  <c r="G109"/>
  <c r="H109"/>
  <c r="I109"/>
  <c r="F110"/>
  <c r="G110"/>
  <c r="H110"/>
  <c r="I110"/>
  <c r="E109"/>
  <c r="E110"/>
  <c r="E108"/>
  <c r="H116"/>
  <c r="H119" s="1"/>
  <c r="D121"/>
  <c r="I119"/>
  <c r="G119"/>
  <c r="F119"/>
  <c r="E119"/>
  <c r="D118"/>
  <c r="D117"/>
  <c r="D116"/>
  <c r="I129"/>
  <c r="H129"/>
  <c r="G129"/>
  <c r="F129"/>
  <c r="E129"/>
  <c r="D128"/>
  <c r="D127"/>
  <c r="D126"/>
  <c r="E125"/>
  <c r="F96"/>
  <c r="G96"/>
  <c r="H96"/>
  <c r="I96"/>
  <c r="F97"/>
  <c r="G97"/>
  <c r="H97"/>
  <c r="I97"/>
  <c r="F98"/>
  <c r="G98"/>
  <c r="H98"/>
  <c r="I98"/>
  <c r="E97"/>
  <c r="E98"/>
  <c r="E96"/>
  <c r="I115"/>
  <c r="H115"/>
  <c r="G115"/>
  <c r="F115"/>
  <c r="E115"/>
  <c r="D114"/>
  <c r="D113"/>
  <c r="D112"/>
  <c r="I107"/>
  <c r="H107"/>
  <c r="G107"/>
  <c r="F107"/>
  <c r="E107"/>
  <c r="D106"/>
  <c r="D105"/>
  <c r="D104"/>
  <c r="I103"/>
  <c r="H103"/>
  <c r="G103"/>
  <c r="F103"/>
  <c r="E103"/>
  <c r="D102"/>
  <c r="D101"/>
  <c r="D100"/>
  <c r="F99"/>
  <c r="F88"/>
  <c r="G88"/>
  <c r="H88"/>
  <c r="I88"/>
  <c r="F89"/>
  <c r="G89"/>
  <c r="H89"/>
  <c r="I89"/>
  <c r="F90"/>
  <c r="G90"/>
  <c r="H90"/>
  <c r="I90"/>
  <c r="E89"/>
  <c r="E90"/>
  <c r="E88"/>
  <c r="I95"/>
  <c r="H95"/>
  <c r="G95"/>
  <c r="F95"/>
  <c r="E95"/>
  <c r="D94"/>
  <c r="D93"/>
  <c r="D92"/>
  <c r="F76"/>
  <c r="G76"/>
  <c r="I76"/>
  <c r="F77"/>
  <c r="G77"/>
  <c r="I77"/>
  <c r="F78"/>
  <c r="G78"/>
  <c r="I78"/>
  <c r="E77"/>
  <c r="E78"/>
  <c r="E76"/>
  <c r="G22"/>
  <c r="G23"/>
  <c r="G25"/>
  <c r="G21" s="1"/>
  <c r="G31"/>
  <c r="G32"/>
  <c r="G33"/>
  <c r="G38"/>
  <c r="G39"/>
  <c r="G40"/>
  <c r="G41"/>
  <c r="G46"/>
  <c r="G47"/>
  <c r="G48"/>
  <c r="G49"/>
  <c r="G54"/>
  <c r="G55"/>
  <c r="G56"/>
  <c r="G57"/>
  <c r="G62"/>
  <c r="G83"/>
  <c r="G87"/>
  <c r="H86"/>
  <c r="D86" s="1"/>
  <c r="D85"/>
  <c r="D84"/>
  <c r="I87"/>
  <c r="F87"/>
  <c r="E87"/>
  <c r="I83"/>
  <c r="H83"/>
  <c r="F83"/>
  <c r="E83"/>
  <c r="D82"/>
  <c r="D81"/>
  <c r="D80"/>
  <c r="E22"/>
  <c r="F22"/>
  <c r="H22"/>
  <c r="I22"/>
  <c r="E23"/>
  <c r="F23"/>
  <c r="H23"/>
  <c r="I23"/>
  <c r="I62"/>
  <c r="H62"/>
  <c r="F62"/>
  <c r="E62"/>
  <c r="D61"/>
  <c r="D60"/>
  <c r="D59"/>
  <c r="I57"/>
  <c r="H57"/>
  <c r="F57"/>
  <c r="E57"/>
  <c r="I56"/>
  <c r="H56"/>
  <c r="F56"/>
  <c r="E56"/>
  <c r="I55"/>
  <c r="I58" s="1"/>
  <c r="H55"/>
  <c r="H58" s="1"/>
  <c r="F55"/>
  <c r="E55"/>
  <c r="I54"/>
  <c r="H54"/>
  <c r="E54"/>
  <c r="D53"/>
  <c r="D52"/>
  <c r="D51"/>
  <c r="I49"/>
  <c r="H49"/>
  <c r="F49"/>
  <c r="E49"/>
  <c r="I48"/>
  <c r="H48"/>
  <c r="F48"/>
  <c r="E48"/>
  <c r="I47"/>
  <c r="H47"/>
  <c r="H50" s="1"/>
  <c r="F47"/>
  <c r="E47"/>
  <c r="I46"/>
  <c r="H46"/>
  <c r="F46"/>
  <c r="E46"/>
  <c r="D45"/>
  <c r="D44"/>
  <c r="D43"/>
  <c r="I41"/>
  <c r="H41"/>
  <c r="F41"/>
  <c r="E41"/>
  <c r="I40"/>
  <c r="H40"/>
  <c r="F40"/>
  <c r="E40"/>
  <c r="I39"/>
  <c r="H39"/>
  <c r="F39"/>
  <c r="F42" s="1"/>
  <c r="E39"/>
  <c r="E42" s="1"/>
  <c r="F31"/>
  <c r="H31"/>
  <c r="I31"/>
  <c r="F32"/>
  <c r="H32"/>
  <c r="I32"/>
  <c r="F33"/>
  <c r="H33"/>
  <c r="I33"/>
  <c r="E32"/>
  <c r="E33"/>
  <c r="E31"/>
  <c r="D37"/>
  <c r="D36"/>
  <c r="D35"/>
  <c r="I38"/>
  <c r="H38"/>
  <c r="F38"/>
  <c r="E38"/>
  <c r="E25"/>
  <c r="E28" s="1"/>
  <c r="F28"/>
  <c r="I25"/>
  <c r="I28" s="1"/>
  <c r="H28"/>
  <c r="D30"/>
  <c r="D27"/>
  <c r="I41" i="2"/>
  <c r="H41"/>
  <c r="E18" i="10" l="1"/>
  <c r="F18"/>
  <c r="F17"/>
  <c r="G17"/>
  <c r="I18"/>
  <c r="I17"/>
  <c r="G18"/>
  <c r="E17"/>
  <c r="D146"/>
  <c r="H122"/>
  <c r="D122" s="1"/>
  <c r="D175"/>
  <c r="D66"/>
  <c r="H42"/>
  <c r="D145"/>
  <c r="D155"/>
  <c r="D137"/>
  <c r="D149"/>
  <c r="D133"/>
  <c r="I125"/>
  <c r="H108"/>
  <c r="D108" s="1"/>
  <c r="G125"/>
  <c r="D119"/>
  <c r="D123"/>
  <c r="D124"/>
  <c r="D129"/>
  <c r="F125"/>
  <c r="G111"/>
  <c r="I111"/>
  <c r="D115"/>
  <c r="H111"/>
  <c r="D109"/>
  <c r="D110"/>
  <c r="E111"/>
  <c r="D107"/>
  <c r="F91"/>
  <c r="G79"/>
  <c r="H99"/>
  <c r="D103"/>
  <c r="E99"/>
  <c r="G99"/>
  <c r="I99"/>
  <c r="D96"/>
  <c r="D98"/>
  <c r="D97"/>
  <c r="E79"/>
  <c r="H78"/>
  <c r="D78" s="1"/>
  <c r="D95"/>
  <c r="G91"/>
  <c r="D89"/>
  <c r="I91"/>
  <c r="D90"/>
  <c r="H91"/>
  <c r="D88"/>
  <c r="E91"/>
  <c r="H77"/>
  <c r="D77" s="1"/>
  <c r="I42"/>
  <c r="G58"/>
  <c r="G50"/>
  <c r="G42"/>
  <c r="H76"/>
  <c r="D76" s="1"/>
  <c r="G28"/>
  <c r="D28" s="1"/>
  <c r="D62"/>
  <c r="G34"/>
  <c r="G24"/>
  <c r="D83"/>
  <c r="H87"/>
  <c r="D87" s="1"/>
  <c r="E58"/>
  <c r="E50"/>
  <c r="H21"/>
  <c r="F58"/>
  <c r="D49"/>
  <c r="F79"/>
  <c r="I79"/>
  <c r="I21"/>
  <c r="I16" s="1"/>
  <c r="D23"/>
  <c r="D22"/>
  <c r="F21"/>
  <c r="D56"/>
  <c r="D57"/>
  <c r="E21"/>
  <c r="E16" s="1"/>
  <c r="D55"/>
  <c r="D54"/>
  <c r="D48"/>
  <c r="F50"/>
  <c r="I50"/>
  <c r="F34"/>
  <c r="D47"/>
  <c r="D33"/>
  <c r="D46"/>
  <c r="D39"/>
  <c r="D40"/>
  <c r="D41"/>
  <c r="I34"/>
  <c r="H34"/>
  <c r="D32"/>
  <c r="D31"/>
  <c r="E34"/>
  <c r="D38"/>
  <c r="D25"/>
  <c r="F9" i="2"/>
  <c r="F23" i="1"/>
  <c r="F19"/>
  <c r="F5" s="1"/>
  <c r="F20"/>
  <c r="H5"/>
  <c r="G14" i="3"/>
  <c r="F14"/>
  <c r="G10" i="2"/>
  <c r="F10"/>
  <c r="G19" i="10" l="1"/>
  <c r="F24"/>
  <c r="F19"/>
  <c r="H125"/>
  <c r="D125" s="1"/>
  <c r="H16"/>
  <c r="D16" s="1"/>
  <c r="H18"/>
  <c r="D18" s="1"/>
  <c r="H17"/>
  <c r="D17" s="1"/>
  <c r="I24"/>
  <c r="I19"/>
  <c r="E24"/>
  <c r="E19"/>
  <c r="H24"/>
  <c r="D111"/>
  <c r="D99"/>
  <c r="H79"/>
  <c r="D79" s="1"/>
  <c r="D42"/>
  <c r="D91"/>
  <c r="D58"/>
  <c r="D50"/>
  <c r="D21"/>
  <c r="D34"/>
  <c r="F17" i="3"/>
  <c r="H11" i="2"/>
  <c r="F47"/>
  <c r="F53"/>
  <c r="H24"/>
  <c r="H23"/>
  <c r="H22"/>
  <c r="H20"/>
  <c r="H9"/>
  <c r="F12"/>
  <c r="G12"/>
  <c r="M22" i="1"/>
  <c r="J22"/>
  <c r="G5"/>
  <c r="U9" i="4"/>
  <c r="T9"/>
  <c r="R9"/>
  <c r="Q9"/>
  <c r="P9"/>
  <c r="N9"/>
  <c r="M9"/>
  <c r="L9"/>
  <c r="J9"/>
  <c r="F9"/>
  <c r="E9"/>
  <c r="D9"/>
  <c r="B9"/>
  <c r="D24" i="10" l="1"/>
  <c r="H19"/>
  <c r="D19" s="1"/>
  <c r="P33" i="9"/>
  <c r="L33"/>
  <c r="D33"/>
  <c r="Q17"/>
  <c r="P17"/>
  <c r="O17"/>
  <c r="O33" s="1"/>
  <c r="N17"/>
  <c r="M17"/>
  <c r="L17"/>
  <c r="K17"/>
  <c r="K33" s="1"/>
  <c r="J17"/>
  <c r="I17"/>
  <c r="H17"/>
  <c r="H33" s="1"/>
  <c r="I9" i="4" s="1"/>
  <c r="G17" i="9"/>
  <c r="G33" s="1"/>
  <c r="H9" i="4" s="1"/>
  <c r="F17" i="9"/>
  <c r="E17"/>
  <c r="D17"/>
  <c r="C17"/>
  <c r="C33" s="1"/>
  <c r="Q5"/>
  <c r="Q33" s="1"/>
  <c r="P5"/>
  <c r="O5"/>
  <c r="N5"/>
  <c r="N33" s="1"/>
  <c r="M5"/>
  <c r="M33" s="1"/>
  <c r="L5"/>
  <c r="K5"/>
  <c r="J5"/>
  <c r="J33" s="1"/>
  <c r="I5"/>
  <c r="I33" s="1"/>
  <c r="H5"/>
  <c r="G5"/>
  <c r="F5"/>
  <c r="F33" s="1"/>
  <c r="E5"/>
  <c r="E33" s="1"/>
  <c r="D5"/>
  <c r="C5"/>
  <c r="F28" i="3" l="1"/>
  <c r="F26"/>
  <c r="F45" i="2"/>
  <c r="G28"/>
  <c r="F28"/>
  <c r="E28"/>
  <c r="F25"/>
  <c r="G8"/>
  <c r="G11"/>
  <c r="F11"/>
  <c r="F22" i="1" l="1"/>
  <c r="F10" i="6"/>
  <c r="H8" i="2"/>
  <c r="F51"/>
  <c r="L5" i="1"/>
  <c r="N5"/>
  <c r="F33" l="1"/>
  <c r="G51" i="2"/>
  <c r="J9"/>
  <c r="G49"/>
  <c r="F49"/>
  <c r="G33"/>
  <c r="F33"/>
  <c r="F8" l="1"/>
  <c r="C16"/>
  <c r="E14"/>
  <c r="C14"/>
  <c r="E13"/>
  <c r="C13"/>
  <c r="C11" s="1"/>
  <c r="C9"/>
  <c r="E5" i="1"/>
  <c r="E26"/>
  <c r="C26"/>
  <c r="C20"/>
  <c r="C5"/>
  <c r="C33" s="1"/>
  <c r="E11" i="2" l="1"/>
  <c r="D5"/>
  <c r="E5"/>
  <c r="F5"/>
  <c r="G5"/>
  <c r="H5"/>
  <c r="I5"/>
  <c r="J5"/>
  <c r="K5"/>
  <c r="L5"/>
  <c r="M5"/>
  <c r="C5"/>
  <c r="D45" l="1"/>
  <c r="E45"/>
  <c r="G45"/>
  <c r="H45"/>
  <c r="I45"/>
  <c r="J45"/>
  <c r="K45"/>
  <c r="L45"/>
  <c r="M45"/>
  <c r="C45"/>
  <c r="D11"/>
  <c r="I11"/>
  <c r="J11"/>
  <c r="K11"/>
  <c r="L11"/>
  <c r="M11"/>
  <c r="L10" i="3"/>
  <c r="L14"/>
  <c r="L22"/>
  <c r="L24"/>
  <c r="D33" i="2"/>
  <c r="E33"/>
  <c r="C33"/>
  <c r="C23" i="1"/>
  <c r="L28" i="3" l="1"/>
  <c r="D22" l="1"/>
  <c r="E22"/>
  <c r="F22"/>
  <c r="G22"/>
  <c r="H22"/>
  <c r="I22"/>
  <c r="J22"/>
  <c r="K22"/>
  <c r="M22"/>
  <c r="N22"/>
  <c r="C22"/>
  <c r="D14" l="1"/>
  <c r="E14"/>
  <c r="H14"/>
  <c r="I14"/>
  <c r="J14"/>
  <c r="K14"/>
  <c r="M14"/>
  <c r="N14"/>
  <c r="C14"/>
  <c r="D24"/>
  <c r="E24"/>
  <c r="F24"/>
  <c r="G24"/>
  <c r="H24"/>
  <c r="I24"/>
  <c r="J24"/>
  <c r="K24"/>
  <c r="M24"/>
  <c r="N24"/>
  <c r="C24"/>
  <c r="D10"/>
  <c r="E10"/>
  <c r="F10"/>
  <c r="G10"/>
  <c r="H10"/>
  <c r="I10"/>
  <c r="J10"/>
  <c r="K10"/>
  <c r="M10"/>
  <c r="N10"/>
  <c r="C10"/>
  <c r="K5" i="1"/>
  <c r="K28" i="3" l="1"/>
  <c r="G28"/>
  <c r="D28"/>
  <c r="M28"/>
  <c r="H28"/>
  <c r="N28"/>
  <c r="I28"/>
  <c r="J28"/>
  <c r="E28"/>
  <c r="C28"/>
  <c r="D31" i="1"/>
  <c r="E31"/>
  <c r="F31"/>
  <c r="G31"/>
  <c r="H31"/>
  <c r="I31"/>
  <c r="J31"/>
  <c r="K31"/>
  <c r="L31"/>
  <c r="M31"/>
  <c r="N31"/>
  <c r="P31"/>
  <c r="Q31"/>
  <c r="C31"/>
  <c r="C21"/>
  <c r="R10" i="4" l="1"/>
  <c r="F10"/>
  <c r="G10"/>
  <c r="H10"/>
  <c r="I10"/>
  <c r="J10"/>
  <c r="K10"/>
  <c r="L10"/>
  <c r="M10"/>
  <c r="N10"/>
  <c r="O10"/>
  <c r="P10"/>
  <c r="Q10"/>
  <c r="S10"/>
  <c r="T10"/>
  <c r="U10"/>
  <c r="C10"/>
  <c r="X10" s="1"/>
  <c r="D10"/>
  <c r="Y10" s="1"/>
  <c r="E10"/>
  <c r="B10"/>
  <c r="D7" i="8"/>
  <c r="E7"/>
  <c r="F7"/>
  <c r="G7"/>
  <c r="H7"/>
  <c r="I7"/>
  <c r="J7"/>
  <c r="K7"/>
  <c r="L7"/>
  <c r="M7"/>
  <c r="N7"/>
  <c r="O7"/>
  <c r="P7"/>
  <c r="Q7"/>
  <c r="R7"/>
  <c r="S7"/>
  <c r="T7"/>
  <c r="U7"/>
  <c r="V7"/>
  <c r="M11" i="4"/>
  <c r="I11"/>
  <c r="T8"/>
  <c r="P8"/>
  <c r="L8"/>
  <c r="H8"/>
  <c r="D8"/>
  <c r="C8"/>
  <c r="D10" i="6"/>
  <c r="E10"/>
  <c r="F8" i="4"/>
  <c r="G10" i="6"/>
  <c r="H10"/>
  <c r="J8" i="4" s="1"/>
  <c r="I10" i="6"/>
  <c r="J10"/>
  <c r="N8" i="4" s="1"/>
  <c r="K10" i="6"/>
  <c r="L10"/>
  <c r="R8" i="4" s="1"/>
  <c r="M10" i="6"/>
  <c r="C10"/>
  <c r="B8" i="4" s="1"/>
  <c r="D7" i="6"/>
  <c r="E7"/>
  <c r="G7"/>
  <c r="I7"/>
  <c r="K7"/>
  <c r="M7"/>
  <c r="D8" i="2"/>
  <c r="E8"/>
  <c r="I8"/>
  <c r="J8"/>
  <c r="K8"/>
  <c r="L8"/>
  <c r="M8"/>
  <c r="C8"/>
  <c r="M41"/>
  <c r="L41"/>
  <c r="K41"/>
  <c r="J41"/>
  <c r="G41"/>
  <c r="F41"/>
  <c r="E41"/>
  <c r="D41"/>
  <c r="M33"/>
  <c r="L33"/>
  <c r="K33"/>
  <c r="J33"/>
  <c r="I33"/>
  <c r="H33"/>
  <c r="D28"/>
  <c r="H28"/>
  <c r="I28"/>
  <c r="J28"/>
  <c r="K28"/>
  <c r="L28"/>
  <c r="M28"/>
  <c r="D25"/>
  <c r="D55" s="1"/>
  <c r="E25"/>
  <c r="G25"/>
  <c r="H25"/>
  <c r="I25"/>
  <c r="I55" s="1"/>
  <c r="J25"/>
  <c r="K25"/>
  <c r="L25"/>
  <c r="M25"/>
  <c r="M55" s="1"/>
  <c r="D19"/>
  <c r="E19"/>
  <c r="F19"/>
  <c r="G19"/>
  <c r="H19"/>
  <c r="I19"/>
  <c r="J19"/>
  <c r="K19"/>
  <c r="L19"/>
  <c r="M19"/>
  <c r="Z6" i="4"/>
  <c r="Z8"/>
  <c r="W10"/>
  <c r="Z10"/>
  <c r="Z5"/>
  <c r="C41" i="2"/>
  <c r="C28"/>
  <c r="K55" l="1"/>
  <c r="J55"/>
  <c r="E55"/>
  <c r="G55"/>
  <c r="L55"/>
  <c r="H55"/>
  <c r="F55"/>
  <c r="V8" i="4"/>
  <c r="C25" i="2"/>
  <c r="C19"/>
  <c r="C55" s="1"/>
  <c r="D26" i="1"/>
  <c r="F26"/>
  <c r="G26"/>
  <c r="H26"/>
  <c r="I26"/>
  <c r="J26"/>
  <c r="K26"/>
  <c r="L26"/>
  <c r="M26"/>
  <c r="N26"/>
  <c r="O26"/>
  <c r="P26"/>
  <c r="Q26"/>
  <c r="D20"/>
  <c r="D33" s="1"/>
  <c r="E20"/>
  <c r="E33" s="1"/>
  <c r="G20"/>
  <c r="G33" s="1"/>
  <c r="H20"/>
  <c r="H33" s="1"/>
  <c r="I20"/>
  <c r="I33" s="1"/>
  <c r="J20"/>
  <c r="J33" s="1"/>
  <c r="K20"/>
  <c r="K33" s="1"/>
  <c r="L20"/>
  <c r="M20"/>
  <c r="M33" s="1"/>
  <c r="N20"/>
  <c r="N33" s="1"/>
  <c r="O20"/>
  <c r="O33" s="1"/>
  <c r="P20"/>
  <c r="P33" s="1"/>
  <c r="Q20"/>
  <c r="Q33" s="1"/>
  <c r="D5"/>
  <c r="J5"/>
  <c r="M5"/>
  <c r="P5"/>
  <c r="Q5"/>
  <c r="C7" i="8"/>
  <c r="L33" i="1" l="1"/>
  <c r="N5" i="4" s="1"/>
  <c r="C5"/>
  <c r="B5"/>
  <c r="O5"/>
  <c r="J5"/>
  <c r="P5"/>
  <c r="F5"/>
  <c r="S5"/>
  <c r="R5"/>
  <c r="L5"/>
  <c r="G5"/>
  <c r="H5"/>
  <c r="K5"/>
  <c r="T5"/>
  <c r="D5"/>
  <c r="V10"/>
  <c r="X9"/>
  <c r="X5" l="1"/>
  <c r="V5"/>
  <c r="W5"/>
  <c r="Y5"/>
  <c r="U11"/>
  <c r="V9" l="1"/>
  <c r="W9"/>
  <c r="P7"/>
  <c r="E11" l="1"/>
  <c r="Z9"/>
  <c r="Y9"/>
  <c r="X8"/>
  <c r="Y8" l="1"/>
  <c r="W8"/>
  <c r="J6" l="1"/>
  <c r="R6"/>
  <c r="U6" i="5" l="1"/>
  <c r="U5"/>
  <c r="X6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S11" i="4" l="1"/>
  <c r="O11"/>
  <c r="U8" i="5"/>
  <c r="K11" i="4"/>
  <c r="G11"/>
  <c r="V8" i="5"/>
  <c r="X8"/>
  <c r="B8"/>
  <c r="W8"/>
  <c r="T7" i="4"/>
  <c r="L7"/>
  <c r="F6"/>
  <c r="T6" l="1"/>
  <c r="C7"/>
  <c r="X7" s="1"/>
  <c r="D7"/>
  <c r="P6"/>
  <c r="Q7"/>
  <c r="Z7" s="1"/>
  <c r="L6"/>
  <c r="H7"/>
  <c r="N6"/>
  <c r="F7"/>
  <c r="F11" s="1"/>
  <c r="J7"/>
  <c r="B7"/>
  <c r="D6"/>
  <c r="C6"/>
  <c r="X6" s="1"/>
  <c r="H6"/>
  <c r="B6"/>
  <c r="N7"/>
  <c r="R7"/>
  <c r="R11" s="1"/>
  <c r="H11" l="1"/>
  <c r="F12" s="1"/>
  <c r="V6"/>
  <c r="W7"/>
  <c r="Y7"/>
  <c r="Y6"/>
  <c r="W6"/>
  <c r="L11"/>
  <c r="V7"/>
  <c r="C11"/>
  <c r="X11" s="1"/>
  <c r="N11"/>
  <c r="T11"/>
  <c r="R12" s="1"/>
  <c r="J11"/>
  <c r="Q11"/>
  <c r="Z11" s="1"/>
  <c r="P11"/>
  <c r="D11"/>
  <c r="B11"/>
  <c r="V11" l="1"/>
  <c r="B12"/>
  <c r="J12"/>
  <c r="N12"/>
  <c r="Y11"/>
  <c r="W11"/>
  <c r="W12" l="1"/>
</calcChain>
</file>

<file path=xl/sharedStrings.xml><?xml version="1.0" encoding="utf-8"?>
<sst xmlns="http://schemas.openxmlformats.org/spreadsheetml/2006/main" count="570" uniqueCount="295">
  <si>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</si>
  <si>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</si>
  <si>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</si>
  <si>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</si>
  <si>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</si>
  <si>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</si>
  <si>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</si>
  <si>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</si>
  <si>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</si>
  <si>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</si>
  <si>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</si>
  <si>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</si>
  <si>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</si>
  <si>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</si>
  <si>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</si>
  <si>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</si>
  <si>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</si>
  <si>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0315</t>
  </si>
  <si>
    <t>0317</t>
  </si>
  <si>
    <t>0318</t>
  </si>
  <si>
    <t>0316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</si>
  <si>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</si>
  <si>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</si>
  <si>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</si>
  <si>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</si>
  <si>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</si>
  <si>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</si>
  <si>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</si>
  <si>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</si>
  <si>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</si>
  <si>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</si>
  <si>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</si>
  <si>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</si>
  <si>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</si>
  <si>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</si>
  <si>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</si>
  <si>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</si>
  <si>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</si>
  <si>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>12.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</si>
  <si>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</si>
  <si>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</si>
  <si>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</si>
  <si>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</si>
  <si>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</si>
  <si>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</si>
  <si>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0067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</si>
  <si>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</si>
  <si>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</si>
  <si>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</si>
  <si>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</si>
  <si>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</si>
  <si>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</si>
  <si>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</si>
  <si>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</si>
  <si>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</si>
  <si>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</si>
  <si>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</si>
  <si>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</si>
  <si>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</si>
  <si>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</si>
  <si>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</si>
  <si>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</si>
  <si>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</si>
  <si>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</si>
  <si>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 xml:space="preserve">Перечень мероприятий Подпрограммы 1
«Дорожное хозяйство  Большеврудского сельского поселения» </t>
  </si>
  <si>
    <t>S4310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</si>
  <si>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</si>
  <si>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</si>
  <si>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</si>
  <si>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</si>
  <si>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>ФБ</t>
  </si>
  <si>
    <t>217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</si>
  <si>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</si>
  <si>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>2021 год</t>
  </si>
  <si>
    <t>2022 год</t>
  </si>
  <si>
    <t xml:space="preserve">Благоустройство дворовых территорий </t>
  </si>
  <si>
    <t>Благоустройство общественных пространств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</si>
  <si>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</si>
  <si>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</si>
  <si>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2023 год</t>
  </si>
  <si>
    <t>2024 год</t>
  </si>
  <si>
    <t>Поддержка субъектов малого и среднего предпринимательства</t>
  </si>
  <si>
    <t>1.1. Информационная, консультационная поддержка субъектов малого и среднего предпринимательства</t>
  </si>
  <si>
    <t>Перечень мероприятий Подпрограммы 6
«Развитие малого, среднего предпринимательства и потребительского рынка Большеврудского сельского поселения»</t>
  </si>
  <si>
    <t>Мероприятия по созданию мест (площадок) накопления твердых коммунальных отходов</t>
  </si>
  <si>
    <t>2023год</t>
  </si>
  <si>
    <t xml:space="preserve">1.1. Текущий ремонт участка дороги местного значения в д.Молосковицы по ул.Пионерской Волосовского района Ленинградской области; </t>
  </si>
  <si>
    <t xml:space="preserve">1.2. Текущий ремонт участка дороги местного значения в п.Вруда по ул.Лесной Волосовского района Ленинградской области; </t>
  </si>
  <si>
    <t>2.1.  Содержанию дорог общего пользования муниципального значения и сооружений на них в зимний период</t>
  </si>
  <si>
    <t>2.2.  Содержанию дорог общего пользования муниципального значения и сооружений на них в летний период</t>
  </si>
  <si>
    <t>2.3.  Содержанию дорог общего пользования муниципального значения и сооружений на них в чистоте</t>
  </si>
  <si>
    <t>2.4. Мероприятия по обеспечению безопасности дорожного движения</t>
  </si>
  <si>
    <t xml:space="preserve">1.3. Текущий ремонт участка дороги местного значения в Большеврудском СП Волосовского района Ленинградской области; </t>
  </si>
  <si>
    <t>1.1. Благоустройство дворовой территории МКД № 1,2,3,7 в пос. Курск</t>
  </si>
  <si>
    <t>1.2. Благоустройство дворовой территории между домами №№ 1,2,4,9,10 в дер. Б.Вруда, 2 832кв м</t>
  </si>
  <si>
    <t>1.3. Благоустройство дворовой территории между домами №№ 3,5;в дер. Б.Вруда</t>
  </si>
  <si>
    <t>1.4. Благоустройство дворовой территории между домами №№ 6,7 в дер. Б.Вруда</t>
  </si>
  <si>
    <t>1.5. Благоустройство дворовой территории дер. Б.Вруда д. № 8</t>
  </si>
  <si>
    <t>1.6. Благоустройство дворовой территории дер. Б.Вруда д.№11</t>
  </si>
  <si>
    <t>1.7. Благоустройство дворовой территории дер. Б.Вруда д.№ 12</t>
  </si>
  <si>
    <t>1.8. Благоустройство дворовой территории д. Б.Вруда д.№ 12А</t>
  </si>
  <si>
    <t>2.1. Благоустройство общественной территории по ул.Спортивная, д.5 в д.Большая Вруда Волосовского района Ленинградской области (II этап) "Скейт-площадка"</t>
  </si>
  <si>
    <t>Всего 2020-2024 годы</t>
  </si>
  <si>
    <t>2020-2024 год</t>
  </si>
  <si>
    <t xml:space="preserve">1.1. Взносы на капитальный ремонт общедомового имущества </t>
  </si>
  <si>
    <t>2.1. Мероприятия по по владению, пользованию и распоряжению имуществом</t>
  </si>
  <si>
    <t>3.2. Реконструкция канализационных очистных сооружений в п. Каложицы</t>
  </si>
  <si>
    <t>4.1. Организация и содержание уличного освещения</t>
  </si>
  <si>
    <t xml:space="preserve">9.1. Борьба с борщевиком Сосновского </t>
  </si>
  <si>
    <t>9.2. Оценка эффективности проведенных химических мероприятий после каждой обработки</t>
  </si>
  <si>
    <t>10.1. Текущий ремонт проезда от д.7 до д.6 в д.Большая Вруда Волосовского района Ленинградской области</t>
  </si>
  <si>
    <t>10.2. Устройство асфальтированной пешеходной дорожки от д.4 до д.3 в д.Большая Вруда Волосовского района Ленинградской области</t>
  </si>
  <si>
    <t>10.3. Устройство асфальтированной пешеходной дорожки от д.11 до ул.Солнечная в д.Большая Вруда Волосовского района Ленинградской области</t>
  </si>
  <si>
    <t>11.1.Установка детской игровой площадки в д.Тресковицы, д.Руссковицы Волосовского района Ленинградской области</t>
  </si>
  <si>
    <t>11.2. Устройство уличного освещения в д. Малая Вруда Волосовского района Ленинградской области</t>
  </si>
  <si>
    <t>12.1.Наземная контейнерная площадка - 19 шт.: д.Овинцево, д.Ямки, п.Сяглицы, д.Тресковицы, д.Княжево, п.Вруда 2шт, п.Штурмангоф, д.Коноховицы, д.Плещевицы, д.Смердовицы 2шт, д.Курск, д.Ущевицы 2шт, п.Каложицы, д.Ястребино, п.Беседа 2шт</t>
  </si>
  <si>
    <t>12.2.Наземная контейнерная площадка - 6 шт.: д.Большая Вруда 2шт, д.Овинцево 2шт, д.Летошицы 2шт</t>
  </si>
  <si>
    <t>12.3.Наземная контейнерная площадка - 3 шт.: д.Большая Вруда 3шт</t>
  </si>
  <si>
    <t>1.1. Наружное газоснабжение пос. Беседа Волосовского района Ленинградской области</t>
  </si>
  <si>
    <t>1.2. Наружное газоснабжение пос. Беседа Волосовского района Ленинградской области(строительный контроль)</t>
  </si>
  <si>
    <t>2020год</t>
  </si>
  <si>
    <t>2.1. Текущий ремонт пожарного резервуара в д.Лопец</t>
  </si>
  <si>
    <t>1.1. Обеспечение работоспособности системы оповещения граждан в д.Большая Вруда</t>
  </si>
  <si>
    <t>1.4. Текущий ремонт участка дороги  общего пользования местного  значения в д.Ястребино, Волосовского района Ленинградской области</t>
  </si>
  <si>
    <t>1.5. Текущий ремонт участка дороги  общего пользования местного  значения в д.Лелино, Волосовского района Ленинградской области</t>
  </si>
  <si>
    <t>1.6. Текущий ремонт участка дороги  общего пользования местного  значения в д.Загорицы Волосовского района Ленинградской области</t>
  </si>
  <si>
    <t>4.1. Ремонт автомобильной дороги местного значения в пос. Молосковицы по ул. Придорожная</t>
  </si>
  <si>
    <t>4.2. Ремонт грунтовой дороги общего пользования местного значения в пос. Каложицы по ул. Роща</t>
  </si>
  <si>
    <t>4.3. Текущий ремонт участка автомобильной дороги в дер. Новые Смолеговицы</t>
  </si>
  <si>
    <t>4.4. Текущий ремонт участка дороги в пос. Сяглицы</t>
  </si>
  <si>
    <t xml:space="preserve">3.1. Строительство канализационных очистных сооружений, дер. Большая Вруда
</t>
  </si>
  <si>
    <t>3.3. Строительство канализационной насосной станции (КНС) в пос. Курск Волосовского района Ленинградской области, в том числе проектно-изыскательские работы</t>
  </si>
  <si>
    <t>Перечень мероприятий Подпрограммы 3
«Комплексное развитие территории  Большеврудского сельского поселения»</t>
  </si>
  <si>
    <t xml:space="preserve">Газификация населенных  пунктов муниципального образования </t>
  </si>
  <si>
    <t>Развитие сети спортивных сооружений</t>
  </si>
  <si>
    <t>1.3. Газоснабжение жилой застройки д.Смердовицы Волосовского района Ленинградской области</t>
  </si>
  <si>
    <t>2.1. Строительство дома культуры на 150 мест в пос. Курск Волосовского муниципального района</t>
  </si>
  <si>
    <t xml:space="preserve">Проектирование, строительство и реконструкция объектов культуры </t>
  </si>
  <si>
    <t>Развитие общественной инфраструктуры муниципального значения</t>
  </si>
  <si>
    <t>4.1. Строительство универсальной спортивной площадки в п.Беседа Волосовского района Ленинградской области</t>
  </si>
  <si>
    <t xml:space="preserve">1.9. Благоустройство дворовой территории между МКД № 2 и 3 п. Беседа </t>
  </si>
  <si>
    <t xml:space="preserve">1.10. Благоустройство дворовой возле МКД № 5 п. Беседа </t>
  </si>
  <si>
    <t>1.11. Благоустройство дворовой территории от МКД № 3 до ул. Беседской п. Беседа</t>
  </si>
  <si>
    <t xml:space="preserve">2.6. Благоустройство общественной территории возле ФАП п. Каложицы </t>
  </si>
  <si>
    <t>Мероприятия по управлению муниципальным имуществом</t>
  </si>
  <si>
    <t>5.1.Мероприятия по оформлению прав собственности на автомобильные дороги и земельные участки под ними</t>
  </si>
  <si>
    <t>11.3.Установка детской игровой площадки в п.Беседа, п.Вруда Волосовского района Ленинградской области</t>
  </si>
  <si>
    <t>3.5. Реконструкция канализационных очистных сооружений в п. Каложицы</t>
  </si>
  <si>
    <t>3.4. Строительство канализационных очистных сооружений, дер. Большая Вруда</t>
  </si>
  <si>
    <t>13.</t>
  </si>
  <si>
    <t>Мероприятия по ликвидации несанкционированных свалок</t>
  </si>
  <si>
    <r>
      <t>13.1.Проведение работ по ликвидации накопленного вреда окружающей среде, 1 свалка 200м</t>
    </r>
    <r>
      <rPr>
        <sz val="12"/>
        <rFont val="Calibri"/>
        <family val="2"/>
        <charset val="204"/>
      </rPr>
      <t>³</t>
    </r>
  </si>
  <si>
    <t>1.2. Капитальный ремонт муниципального жилищного фонда</t>
  </si>
  <si>
    <t>S4750</t>
  </si>
  <si>
    <t>Всего по муниципальной программе Комплексное развитие территории МО Большеврудское сельское поселение Волосовского муниципального района Ленинградской области"</t>
  </si>
  <si>
    <t>1.7. Текущий ремонт участка дороги  общего пользования местного  значения в д.Смердовицы, ул.Восточная Волосовского района Ленинградской области</t>
  </si>
  <si>
    <t>0319</t>
  </si>
  <si>
    <t>1.8.Текущий ремонт участка дороги  местного  значения в д.Смердовицы, по ул.Молодежной от д.7 до д.8 по ул.Лесная, Волосовского района Ленинградской области</t>
  </si>
  <si>
    <t>S4660</t>
  </si>
  <si>
    <t>S4770</t>
  </si>
  <si>
    <t>2.2.Текущий ремонт колодцев в д. Волпи, д. Загорицы, д. Сырковицы, д. Ямки  Большеврудского сельского поселения Волосовского района Ленинградской области (в рамках реализации областного закона от 28.12.2018 № 147-оз)</t>
  </si>
  <si>
    <t>11.4.Текущий ремонт уличного освещения в д.Молосковицы, д. Смердовицы, д. Хотыницы Большеврудского сельского поселения Волосовского района Ленинградской области</t>
  </si>
  <si>
    <t>11.5.Текущий ремонт мостиков через водоемы в д. Хотыницы, д. Хревицы</t>
  </si>
  <si>
    <t>11.6.Приобретение и установка детской игровой площадки в п. Беседа, п.Красный Луч  Большеврудского сельского поселения Волосовского района Ленинградской области</t>
  </si>
  <si>
    <t>11.7.Приобретение и установка теневого навеса с информационным щитом в д. Загорицы, д. Сумск, д. Морозово Большеврудского сельского поселения Волосовского района Ленинградской области</t>
  </si>
  <si>
    <t>14.</t>
  </si>
  <si>
    <t>S4840</t>
  </si>
  <si>
    <t>S4880</t>
  </si>
  <si>
    <t>S4790</t>
  </si>
  <si>
    <t>S0660</t>
  </si>
  <si>
    <t>14.1. Текущий ремонт сети улично-дорожного освещения части территории д.Ястребино</t>
  </si>
  <si>
    <t>15.</t>
  </si>
  <si>
    <t>Мероприятия по ликвидации аварийного жилищного фонда на территории Ленинградской области</t>
  </si>
  <si>
    <t>15.1. Ликвидация аварийного жилищного фонда по адресу д.Молосковицы д.15 Большеврудского сельского поселения Волосовского района Ленинградской области</t>
  </si>
  <si>
    <t>15.2. Ликвидация аварийного жилищного фонда по адресу д.Молосковицы д.16 Большеврудского сельского поселения Волосовского района Ленинградской област</t>
  </si>
  <si>
    <t>S4860</t>
  </si>
  <si>
    <t>1.10.Ремонт участка дороги местного значения по ул. Полевой от ул. Придорожной до автодороги "Молосковицы-Кряково" в д. Молосковицы, Волосовского района, Ленинградской области</t>
  </si>
  <si>
    <t>1.11.Ремонт  дороги  местного значения  в п. Штурмангоф, Волосовского района, Ленинградской области</t>
  </si>
  <si>
    <t>1.12.Ремонт участка дороги местного значения в поселке Беседа Волосовского района Ленинградской области по ул. Луговой от д. 10 по ул. Беседской до водозабора п. Беседа; от д.26  до д.20А по ул. Беседской</t>
  </si>
  <si>
    <t>1.9.Текущий ремонт участка дороги местного значения в д.Большая Вруда, ул.Спортивная, от д.№7(МКД) до д.№40 Волосовского района Ленинградской области (в рамках реализации ОЗ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области")</t>
  </si>
  <si>
    <t xml:space="preserve">1.13.Капитальный ремонт и ремонт  автомобильных дорог общего пользования местного значения,  имеющих приоритетный социально значимый характер </t>
  </si>
  <si>
    <t>2.2. Завершение строительства дома культуры на 150 мест в пос. Курск Волосовского муниципального района</t>
  </si>
  <si>
    <t>0310</t>
  </si>
  <si>
    <t>2.2. Строительство пожарного водоема в д.Коноховицы</t>
  </si>
  <si>
    <t>3.7. Реконструкция канализационных очистных сооружений в п. Курск</t>
  </si>
  <si>
    <t>3.6. Строительство канализационной насосной станции (КНС) в пос. Курск Волосовского района Ленинградской области</t>
  </si>
  <si>
    <t>10.4. Устройство асфальтированной пешеходной дорожки от д.7 (МКД) до автодороги Гатчина-Ополье  в д. Большая Вруда в д.Большая Вруда Волосовского района Ленинградской области</t>
  </si>
  <si>
    <t>15.3. Ликвидация аварийного жилищного фонда в д.Молосковицы</t>
  </si>
  <si>
    <t>13.2.Проведение работ по ликвидации накопленного вреда окружающей среде, 10 свалок 736м³</t>
  </si>
  <si>
    <t>13.3.Транспортировка свалочных масс, 10 свалок 736м³</t>
  </si>
  <si>
    <t>2.3. Сборка мебели в доме культуры на 150 мест в пос. Курск Волосовского муниципального района</t>
  </si>
  <si>
    <t>3.1. Ремонт проездов к дворовым территориям многоквартирных домов в п.Беседа</t>
  </si>
  <si>
    <t>Расходы на капитальный ремонтобъектов в целях обустройства сельских населенных пунктов</t>
  </si>
  <si>
    <t>5.1. Гос.экспертиза сметы на ремонт дома культуры Волосовского муниципального района</t>
  </si>
  <si>
    <t>2.2. Благоустройство Общественная территория возле администрации, почта России в дер. Большая Вруда Ленинградская область Волосовский район дер. Большая Вруда д. 51</t>
  </si>
  <si>
    <t>2.3. Благоустройство Общественная территория между ГБУ ЛО Центр помощи детям сиротам и детям, оставшимся без попечения родителей «Каложицкий ресурсный центр по содействию семейному устройству» и МУК «Каложицкий дом культуры» Ленинградская область Волосовский район п. Каложицы</t>
  </si>
  <si>
    <t>2.4.Благоустройство  Общественная территория площадь около магазина ООО «Петрохлеб» Ленинградская область Волосовский район дер. Большая Вруда около д. 24А</t>
  </si>
  <si>
    <t xml:space="preserve">2.5. Благоустройство Общественная территория возле МУК «Большеврудский Дом культуры» Ленинградская область Волосовский район дер. Большая Вруда около д. 54 </t>
  </si>
  <si>
    <t>2.7. Благоустройство общественной территории "Парк героев пожарных"  по адресу Ленинградская область Волосовский район пос. Беседа</t>
  </si>
  <si>
    <t xml:space="preserve">2.8. Благоустройство Общественная территория между МКД №№ 1,2,3,5 и автомобильной дороги «Пружицы – Красный Луч Ленинградская область Волосовский район п. Курск. </t>
  </si>
  <si>
    <t>2.4. Кадастровые работы по подготовке технического плана на объекте: нежилое здание - дом культуры со зрительным залом на 150 меств пос. Курск Волосовского муниципального района</t>
  </si>
  <si>
    <t>1.14.Ремонт дороги общего пользования местного значения в пос.Беседа Волосовского района Ленинградской области(въезд от а/д "Красный Луч-а/д Нарва" плюс 234 метра)</t>
  </si>
  <si>
    <t>S0670</t>
  </si>
  <si>
    <t>2.5. Благоустройство территории у дома культуры на 150 мест в пос. Курск Волосовского муниципального района</t>
  </si>
  <si>
    <t>2.6. Завершение строительства дома культуры на 150 мест в пос. Курск Волосовского муниципального района (строительный контроль)</t>
  </si>
  <si>
    <t>2.7. Установка жалюзи на объекте "Завершение строительства дома культуры на 150 мест в пос. Курск"</t>
  </si>
  <si>
    <t>План реализации муниципальной программы</t>
  </si>
  <si>
    <t>Волосовский муниципальный район</t>
  </si>
  <si>
    <t>Волосовского муниципального района Ленинградской области"</t>
  </si>
  <si>
    <t>Наименование муниципальной программы, проекта, комплекса процессных мероприятий, мероприятия</t>
  </si>
  <si>
    <t>Ответственный за реализацию</t>
  </si>
  <si>
    <t>Годы реализации</t>
  </si>
  <si>
    <t>в том числе</t>
  </si>
  <si>
    <t>Всего</t>
  </si>
  <si>
    <t>Федеральный бюджет</t>
  </si>
  <si>
    <t>Прочие источники финансирования</t>
  </si>
  <si>
    <t>Итого</t>
  </si>
  <si>
    <t>Проектная часть</t>
  </si>
  <si>
    <t xml:space="preserve">                                                               Итого</t>
  </si>
  <si>
    <t>в том числе :</t>
  </si>
  <si>
    <t>1. Расходы по созданию мест (площадок) накопления твердых коммунальных отходов</t>
  </si>
  <si>
    <t>Процессная часть</t>
  </si>
  <si>
    <t>Комплекс процессных мероприятий "Мероприятия в области жилищного хозяйства муниципального образования"</t>
  </si>
  <si>
    <t>1. Мероприятия по капитальному ремонту муниципального жилищного фонда</t>
  </si>
  <si>
    <t>2. Мероприятия по владению, пользованию и распоряжению имуществом, находящимся в муниципальной собственности муниципального образования</t>
  </si>
  <si>
    <t>Комплекс процессных мероприятий "Мероприятия в области коммунального хозяйства муниципального образования"</t>
  </si>
  <si>
    <t>Комплекс процессных мероприятий "Мероприятия по повышению благоустроенности муниципального образования"</t>
  </si>
  <si>
    <t>К муниципальной программе</t>
  </si>
  <si>
    <t xml:space="preserve">"Комплексное развитие территории </t>
  </si>
  <si>
    <t>МО Большеврудское сельское поселение</t>
  </si>
  <si>
    <t>Ленинградской области"</t>
  </si>
  <si>
    <t xml:space="preserve">"Комплексное развитие территории Большеврудского сельского поселения </t>
  </si>
  <si>
    <t>Планируемые объемы финансирования  (тыс. рублей в ценах соответствующих лет)</t>
  </si>
  <si>
    <t>Муниципальная программа "Комплексное развитие территории Большеврудского сельского поселения Волосовского муниципального района Ленинградской области"</t>
  </si>
  <si>
    <t xml:space="preserve">Администрация муниципального образования Большеврудское сельское поселение </t>
  </si>
  <si>
    <t>1. Расходы на 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</si>
  <si>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S4200</t>
  </si>
  <si>
    <t>Ремонт участка дороги местного значения в пос. Беседа Волосовского района Ленинградской области от МКД №4 до МОУ «Беседская основная общеобразовательная школа»</t>
  </si>
  <si>
    <t>Реконструкция канализационных очистных сооружений в п. Курск Волосовского района Ленинградской области</t>
  </si>
  <si>
    <t>Строительство канализационных очистных сооружений, дер. Большая Вруда</t>
  </si>
  <si>
    <t>1. Реализация мероприятий по ликвидации аварийного жилищного фонда на территории Ленинградской области</t>
  </si>
  <si>
    <t>1. Реализация комплекса мероприятий по борьбе с борщевиком Сосновского на территории муниципального образования</t>
  </si>
  <si>
    <t>7. Мероприятия, направленные на достижение цели федерального проекта "Формирование комфортной городской среды"</t>
  </si>
  <si>
    <t>4. Мероприятия, направленные на достижение цели федерального проекта "Благоустройство сельских территорий"</t>
  </si>
  <si>
    <t>6. Мероприятия, направленные на достижение цели федерального проекта "Комплексная система обращения с твердыми коммунальными отходами"</t>
  </si>
  <si>
    <t>3. Мероприятия, направленные на достижение цели федерального проекта "Обеспечение устойчивого сокращения непригодного для проживания жилищного фонда"</t>
  </si>
  <si>
    <t>1. Мероприятия, направленные на достижение цели федерального проекта "Дорожная сеть"</t>
  </si>
  <si>
    <t>Комплекс процессных мероприятий "Строительство, капитальный ремонт, ремонт и содержание автомобильных дорог общего пользования"</t>
  </si>
  <si>
    <t>03150</t>
  </si>
  <si>
    <t>1. Мероприятия по текущему ремонту дорог общего пользования муниципального значения и сооружений на них</t>
  </si>
  <si>
    <t>2.  Мероприятия по содержанию дорог общего пользования муниципального значения и сооружений на них</t>
  </si>
  <si>
    <t xml:space="preserve">Областной бюджет </t>
  </si>
  <si>
    <t>Муниципальный бюджет</t>
  </si>
  <si>
    <t>Бюджет сельского поселения</t>
  </si>
  <si>
    <t>Комплекс процессных мероприятий "Мероприятия по управлению муниципальным имуществом и земельными ресурсами"</t>
  </si>
  <si>
    <t>1. Мероприятия по оформлению прав собственности на автомобильные дороги и земельные участки под ними</t>
  </si>
  <si>
    <t>03510</t>
  </si>
  <si>
    <t>03500</t>
  </si>
  <si>
    <t>03190</t>
  </si>
  <si>
    <t>03160</t>
  </si>
  <si>
    <t>1. Мероприятия по владению, пользованию и распоряжению имуществом, находящимся в муниципальной собственности муниципального образования</t>
  </si>
  <si>
    <t>2. 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</si>
  <si>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Текущий ремонт колодцев в д. Шуговицы, д. Хотынцы, д. Новые Смолеговицы, д. Молосковицы;</t>
  </si>
  <si>
    <t>1. Мероприятия по организации и содержанию уличного освещения населенных пунктов муниципального образования</t>
  </si>
  <si>
    <t>2. Мероприятия по озеленению территории муниципального образования</t>
  </si>
  <si>
    <t>3. Мероприятия по организации сбора и вывоза бытовых отходов и мусора на территории населенных пунктов муниципального образования</t>
  </si>
  <si>
    <t>4. Мероприятия по организации и содержанию мест захоронения муниципального образования</t>
  </si>
  <si>
    <t>5. Мероприятия по организации благоустройства территории поселения</t>
  </si>
  <si>
    <t>6. Мероприятия по реализации областного закона от 15 января 2018 года N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</si>
  <si>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Текущий ремонт универсальной спортивной площадки в д. Большая Вруда</t>
  </si>
  <si>
    <t>7. 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</si>
  <si>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Текущий ремонт уличного освещения в д. Сырковицы, ул. Неревицы; д. Старые Смолеговицы</t>
  </si>
  <si>
    <t>Приобретение и установка теневых навесов с информационным щитом в д. Шуговицы, д. Ястребино, д. Каложицы, д. Курск, д. Новые Смолеговицы</t>
  </si>
  <si>
    <t>Приобретение и установка детских игровых площадок в д. Хотыницы, пос. Остроговицы, д. Сырковицы, д. Каложицы</t>
  </si>
  <si>
    <t>06050</t>
  </si>
  <si>
    <t>06040</t>
  </si>
  <si>
    <t>06030</t>
  </si>
  <si>
    <t>06020</t>
  </si>
  <si>
    <t>06010</t>
  </si>
  <si>
    <t>Комплекс процессных мероприятий "Мероприятия по предупреждению чрезвычайных ситуаций и подготовке населения к действиям в чрезвычайных ситуациях"</t>
  </si>
  <si>
    <t>1.  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</si>
  <si>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>2. Мероприятия по подготовке населения и организаций к действиям в чрезвычайной ситуации в мирное и военное время</t>
  </si>
  <si>
    <t>02190</t>
  </si>
  <si>
    <t>Комплекс процессных мероприятий "Обеспечение первичных мер пожарной безопасности в границах населенных пунктов муниципального образования"</t>
  </si>
  <si>
    <t>1.  Мероприятия по обеспечению первичных мер пожарной безопасности в границах населенных пунктов поселения</t>
  </si>
  <si>
    <t>02170</t>
  </si>
  <si>
    <t>Приложение № 4</t>
  </si>
  <si>
    <t>Сектор по межпоселковому взаимодействию</t>
  </si>
  <si>
    <t>Сектор  по социальным вопросам и правовому обеспечению</t>
  </si>
  <si>
    <t>Сектор по управлению муниципальным имуществом</t>
  </si>
  <si>
    <t>1. Мероприятия по благоустройству дворовых территорий муниципального образования</t>
  </si>
  <si>
    <t>8. Мероприятия, направленные на достижение цели федерального проекта "Содействие развитию инфраструктуры субъектов Российской Федерации (муниципальных образований)"</t>
  </si>
  <si>
    <t>1. Мероприятия по строительству и реконструкции объектов водоснабжения, водоотведения и очистки сточных вод (конкурсные)</t>
  </si>
  <si>
    <t>S4980</t>
  </si>
  <si>
    <t xml:space="preserve">в редакции
Постановления администрации
МО Большеврудское СП
от 29.08.2022 года № 256
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</si>
</sst>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.000_р_._-;\-* #,##0.000_р_._-;_-* &quot;-&quot;??_р_._-;_-@_-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1">
    <xf numFmtId="0" fontId="0" fillId="0" borderId="0" xfId="0"/>
    <xf numFmtId="0" fontId="4" fillId="0" borderId="0" xfId="0" applyFont="1"/>
    <xf numFmtId="165" fontId="3" fillId="0" borderId="1" xfId="1" applyNumberFormat="1" applyFont="1" applyFill="1" applyBorder="1" applyAlignment="1">
      <alignment horizontal="right" vertical="top" wrapText="1"/>
    </xf>
    <xf numFmtId="165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6" fillId="0" borderId="0" xfId="0" applyFont="1"/>
    <xf numFmtId="0" fontId="0" fillId="0" borderId="1" xfId="0" applyBorder="1" applyAlignment="1">
      <alignment horizontal="center"/>
    </xf>
    <xf numFmtId="165" fontId="0" fillId="0" borderId="1" xfId="1" applyNumberFormat="1" applyFont="1" applyBorder="1"/>
    <xf numFmtId="0" fontId="6" fillId="0" borderId="1" xfId="0" applyFont="1" applyBorder="1"/>
    <xf numFmtId="165" fontId="6" fillId="0" borderId="1" xfId="0" applyNumberFormat="1" applyFont="1" applyBorder="1"/>
    <xf numFmtId="165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5" fontId="0" fillId="0" borderId="1" xfId="1" applyNumberFormat="1" applyFont="1" applyFill="1" applyBorder="1"/>
    <xf numFmtId="165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/>
    <xf numFmtId="165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49" fontId="4" fillId="0" borderId="0" xfId="0" applyNumberFormat="1" applyFont="1" applyFill="1" applyAlignment="1">
      <alignment horizontal="right"/>
    </xf>
    <xf numFmtId="167" fontId="2" fillId="0" borderId="1" xfId="1" applyNumberFormat="1" applyFont="1" applyFill="1" applyBorder="1" applyAlignment="1">
      <alignment horizontal="right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/>
    <xf numFmtId="164" fontId="2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0" fontId="3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165" fontId="3" fillId="0" borderId="6" xfId="1" applyNumberFormat="1" applyFont="1" applyFill="1" applyBorder="1" applyAlignment="1">
      <alignment horizontal="right" vertical="top" wrapText="1"/>
    </xf>
    <xf numFmtId="165" fontId="2" fillId="0" borderId="6" xfId="1" applyNumberFormat="1" applyFont="1" applyFill="1" applyBorder="1" applyAlignment="1">
      <alignment horizontal="right" vertical="top" wrapText="1"/>
    </xf>
    <xf numFmtId="0" fontId="9" fillId="0" borderId="1" xfId="0" applyFont="1" applyFill="1" applyBorder="1"/>
    <xf numFmtId="0" fontId="4" fillId="0" borderId="1" xfId="0" applyFont="1" applyFill="1" applyBorder="1" applyAlignment="1">
      <alignment horizontal="center" wrapText="1"/>
    </xf>
    <xf numFmtId="43" fontId="2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top"/>
    </xf>
    <xf numFmtId="0" fontId="10" fillId="0" borderId="1" xfId="0" applyFont="1" applyFill="1" applyBorder="1" applyAlignment="1">
      <alignment wrapText="1"/>
    </xf>
    <xf numFmtId="0" fontId="11" fillId="0" borderId="0" xfId="0" applyFont="1" applyFill="1" applyAlignment="1">
      <alignment wrapText="1"/>
    </xf>
    <xf numFmtId="0" fontId="3" fillId="0" borderId="3" xfId="0" applyFont="1" applyFill="1" applyBorder="1" applyAlignment="1">
      <alignment horizontal="center" vertical="top" wrapText="1"/>
    </xf>
    <xf numFmtId="165" fontId="7" fillId="0" borderId="1" xfId="1" applyNumberFormat="1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>
      <alignment horizontal="left" vertical="top"/>
    </xf>
    <xf numFmtId="0" fontId="13" fillId="0" borderId="0" xfId="0" applyFont="1" applyFill="1"/>
    <xf numFmtId="0" fontId="13" fillId="0" borderId="0" xfId="0" applyFont="1" applyFill="1" applyAlignment="1">
      <alignment vertical="center" wrapText="1"/>
    </xf>
    <xf numFmtId="0" fontId="0" fillId="0" borderId="0" xfId="0" applyFill="1" applyAlignment="1">
      <alignment vertical="center"/>
    </xf>
    <xf numFmtId="0" fontId="15" fillId="0" borderId="1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wrapText="1"/>
    </xf>
    <xf numFmtId="4" fontId="19" fillId="0" borderId="1" xfId="0" applyNumberFormat="1" applyFont="1" applyFill="1" applyBorder="1" applyAlignment="1">
      <alignment horizontal="center" wrapText="1"/>
    </xf>
    <xf numFmtId="0" fontId="13" fillId="0" borderId="0" xfId="0" applyFont="1" applyFill="1" applyAlignment="1">
      <alignment vertical="center"/>
    </xf>
    <xf numFmtId="0" fontId="19" fillId="0" borderId="1" xfId="0" applyFont="1" applyFill="1" applyBorder="1" applyAlignment="1">
      <alignment wrapText="1"/>
    </xf>
    <xf numFmtId="0" fontId="20" fillId="0" borderId="1" xfId="0" applyFont="1" applyFill="1" applyBorder="1" applyAlignment="1">
      <alignment horizontal="center" wrapText="1"/>
    </xf>
    <xf numFmtId="4" fontId="20" fillId="0" borderId="1" xfId="0" applyNumberFormat="1" applyFont="1" applyFill="1" applyBorder="1" applyAlignment="1">
      <alignment horizontal="center" wrapText="1"/>
    </xf>
    <xf numFmtId="0" fontId="20" fillId="0" borderId="8" xfId="0" applyFont="1" applyFill="1" applyBorder="1" applyAlignment="1">
      <alignment wrapText="1"/>
    </xf>
    <xf numFmtId="2" fontId="20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2" fontId="19" fillId="0" borderId="1" xfId="0" applyNumberFormat="1" applyFont="1" applyFill="1" applyBorder="1" applyAlignment="1">
      <alignment horizontal="center" wrapText="1"/>
    </xf>
    <xf numFmtId="0" fontId="21" fillId="0" borderId="8" xfId="0" applyFont="1" applyFill="1" applyBorder="1" applyAlignment="1">
      <alignment wrapText="1"/>
    </xf>
    <xf numFmtId="0" fontId="19" fillId="0" borderId="8" xfId="0" applyFont="1" applyFill="1" applyBorder="1" applyAlignment="1">
      <alignment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wrapText="1"/>
    </xf>
    <xf numFmtId="49" fontId="2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Alignment="1">
      <alignment wrapText="1"/>
    </xf>
    <xf numFmtId="0" fontId="0" fillId="0" borderId="0" xfId="0" applyFont="1" applyFill="1" applyAlignment="1">
      <alignment horizontal="left" vertical="top"/>
    </xf>
    <xf numFmtId="49" fontId="0" fillId="0" borderId="0" xfId="0" applyNumberFormat="1" applyFill="1"/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166" fontId="0" fillId="0" borderId="6" xfId="0" applyNumberFormat="1" applyFill="1" applyBorder="1" applyAlignment="1">
      <alignment horizontal="center"/>
    </xf>
    <xf numFmtId="166" fontId="0" fillId="0" borderId="7" xfId="0" applyNumberFormat="1" applyFill="1" applyBorder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Alignment="1">
      <alignment wrapText="1"/>
    </xf>
    <xf numFmtId="0" fontId="15" fillId="0" borderId="6" xfId="0" applyFont="1" applyFill="1" applyBorder="1" applyAlignment="1">
      <alignment horizontal="left" wrapText="1"/>
    </xf>
    <xf numFmtId="0" fontId="15" fillId="0" borderId="8" xfId="0" applyFont="1" applyFill="1" applyBorder="1" applyAlignment="1">
      <alignment horizontal="left" wrapText="1"/>
    </xf>
    <xf numFmtId="0" fontId="15" fillId="0" borderId="12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center" wrapText="1"/>
    </xf>
    <xf numFmtId="0" fontId="17" fillId="0" borderId="7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wrapText="1"/>
    </xf>
    <xf numFmtId="0" fontId="15" fillId="0" borderId="6" xfId="0" applyFont="1" applyFill="1" applyBorder="1" applyAlignment="1">
      <alignment horizontal="center" vertical="top" wrapText="1"/>
    </xf>
    <xf numFmtId="0" fontId="15" fillId="0" borderId="8" xfId="0" applyFont="1" applyFill="1" applyBorder="1" applyAlignment="1">
      <alignment horizontal="center" vertical="top" wrapText="1"/>
    </xf>
    <xf numFmtId="49" fontId="2" fillId="0" borderId="11" xfId="0" applyNumberFormat="1" applyFont="1" applyFill="1" applyBorder="1" applyAlignment="1">
      <alignment wrapText="1"/>
    </xf>
    <xf numFmtId="0" fontId="15" fillId="0" borderId="1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16" fillId="0" borderId="8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0" fontId="17" fillId="0" borderId="4" xfId="0" applyFont="1" applyFill="1" applyBorder="1" applyAlignment="1">
      <alignment horizontal="center" wrapText="1"/>
    </xf>
    <xf numFmtId="0" fontId="17" fillId="0" borderId="3" xfId="0" applyFont="1" applyFill="1" applyBorder="1" applyAlignment="1">
      <alignment horizontal="center" wrapText="1"/>
    </xf>
    <xf numFmtId="0" fontId="17" fillId="0" borderId="2" xfId="0" applyFont="1" applyFill="1" applyBorder="1" applyAlignment="1">
      <alignment horizontal="center" wrapText="1"/>
    </xf>
    <xf numFmtId="0" fontId="16" fillId="0" borderId="2" xfId="0" applyFont="1" applyFill="1" applyBorder="1" applyAlignment="1">
      <alignment horizontal="center" wrapText="1"/>
    </xf>
    <xf numFmtId="0" fontId="16" fillId="0" borderId="4" xfId="0" applyFont="1" applyFill="1" applyBorder="1" applyAlignment="1">
      <alignment horizontal="center" wrapText="1"/>
    </xf>
    <xf numFmtId="0" fontId="16" fillId="0" borderId="3" xfId="0" applyFont="1" applyFill="1" applyBorder="1" applyAlignment="1">
      <alignment horizontal="center" wrapText="1"/>
    </xf>
    <xf numFmtId="0" fontId="16" fillId="0" borderId="6" xfId="0" applyFont="1" applyFill="1" applyBorder="1" applyAlignment="1">
      <alignment wrapText="1"/>
    </xf>
    <xf numFmtId="0" fontId="16" fillId="0" borderId="8" xfId="0" applyFont="1" applyFill="1" applyBorder="1" applyAlignment="1">
      <alignment wrapText="1"/>
    </xf>
    <xf numFmtId="0" fontId="15" fillId="0" borderId="2" xfId="0" applyFont="1" applyFill="1" applyBorder="1" applyAlignment="1">
      <alignment horizontal="center" wrapText="1"/>
    </xf>
    <xf numFmtId="0" fontId="15" fillId="0" borderId="4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49" fontId="18" fillId="0" borderId="0" xfId="0" applyNumberFormat="1" applyFont="1" applyFill="1" applyBorder="1" applyAlignment="1">
      <alignment vertical="center" wrapText="1"/>
    </xf>
    <xf numFmtId="49" fontId="18" fillId="0" borderId="0" xfId="0" applyNumberFormat="1" applyFont="1" applyFill="1" applyAlignment="1">
      <alignment vertical="center" wrapText="1"/>
    </xf>
    <xf numFmtId="0" fontId="16" fillId="0" borderId="6" xfId="0" applyFont="1" applyFill="1" applyBorder="1" applyAlignment="1">
      <alignment horizontal="center" wrapText="1"/>
    </xf>
    <xf numFmtId="0" fontId="16" fillId="0" borderId="8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0" fillId="0" borderId="4" xfId="0" applyFont="1" applyFill="1" applyBorder="1"/>
    <xf numFmtId="0" fontId="0" fillId="0" borderId="3" xfId="0" applyFont="1" applyFill="1" applyBorder="1"/>
    <xf numFmtId="49" fontId="2" fillId="0" borderId="11" xfId="0" applyNumberFormat="1" applyFont="1" applyFill="1" applyBorder="1" applyAlignment="1">
      <alignment vertical="center" wrapText="1"/>
    </xf>
    <xf numFmtId="0" fontId="14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zoomScale="90" zoomScaleNormal="90" workbookViewId="0">
      <selection sqref="A1:XFD1048576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2.7109375" style="4" customWidth="1"/>
    <col min="4" max="4" width="11" style="4" customWidth="1"/>
    <col min="5" max="5" width="13.5703125" style="4" customWidth="1"/>
    <col min="6" max="6" width="12.7109375" style="4" customWidth="1"/>
    <col min="7" max="7" width="11" style="4" customWidth="1"/>
    <col min="8" max="8" width="14.140625" style="4" customWidth="1"/>
    <col min="9" max="10" width="11" style="4" customWidth="1"/>
    <col min="11" max="11" width="12" style="4" customWidth="1"/>
    <col min="12" max="13" width="11" style="37" customWidth="1"/>
    <col min="14" max="14" width="12.42578125" style="4" customWidth="1"/>
    <col min="15" max="17" width="11" style="4" customWidth="1"/>
    <col min="18" max="18" width="6.7109375" style="37" customWidth="1"/>
    <col min="19" max="16384" width="9.140625" style="4"/>
  </cols>
  <sheetData>
    <row r="1" spans="1:18" ht="60" customHeight="1">
      <c r="A1" s="110" t="s">
        <v>64</v>
      </c>
      <c r="B1" s="110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</row>
    <row r="2" spans="1:18" ht="15.75" customHeight="1">
      <c r="A2" s="115" t="s">
        <v>15</v>
      </c>
      <c r="B2" s="116" t="s">
        <v>14</v>
      </c>
      <c r="C2" s="108" t="s">
        <v>0</v>
      </c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</row>
    <row r="3" spans="1:18" ht="15.75">
      <c r="A3" s="115"/>
      <c r="B3" s="116"/>
      <c r="C3" s="115" t="s">
        <v>52</v>
      </c>
      <c r="D3" s="115"/>
      <c r="E3" s="115"/>
      <c r="F3" s="115" t="s">
        <v>73</v>
      </c>
      <c r="G3" s="115"/>
      <c r="H3" s="115"/>
      <c r="I3" s="115" t="s">
        <v>74</v>
      </c>
      <c r="J3" s="115"/>
      <c r="K3" s="115"/>
      <c r="L3" s="115" t="s">
        <v>85</v>
      </c>
      <c r="M3" s="115"/>
      <c r="N3" s="115"/>
      <c r="O3" s="115" t="s">
        <v>80</v>
      </c>
      <c r="P3" s="115"/>
      <c r="Q3" s="115"/>
    </row>
    <row r="4" spans="1:18" ht="15.75">
      <c r="A4" s="115"/>
      <c r="B4" s="116"/>
      <c r="C4" s="79" t="s">
        <v>12</v>
      </c>
      <c r="D4" s="79" t="s">
        <v>16</v>
      </c>
      <c r="E4" s="79" t="s">
        <v>13</v>
      </c>
      <c r="F4" s="79" t="s">
        <v>12</v>
      </c>
      <c r="G4" s="79" t="s">
        <v>16</v>
      </c>
      <c r="H4" s="79" t="s">
        <v>13</v>
      </c>
      <c r="I4" s="79" t="s">
        <v>12</v>
      </c>
      <c r="J4" s="79" t="s">
        <v>16</v>
      </c>
      <c r="K4" s="79" t="s">
        <v>13</v>
      </c>
      <c r="L4" s="79" t="s">
        <v>12</v>
      </c>
      <c r="M4" s="79" t="s">
        <v>16</v>
      </c>
      <c r="N4" s="79" t="s">
        <v>13</v>
      </c>
      <c r="O4" s="79" t="s">
        <v>12</v>
      </c>
      <c r="P4" s="79" t="s">
        <v>16</v>
      </c>
      <c r="Q4" s="79" t="s">
        <v>13</v>
      </c>
    </row>
    <row r="5" spans="1:18" ht="113.25" customHeight="1">
      <c r="A5" s="76" t="s">
        <v>1</v>
      </c>
      <c r="B5" s="15" t="s">
        <v>2</v>
      </c>
      <c r="C5" s="39">
        <f>1099.34+SUM(C6:C14)</f>
        <v>2214.4362099999998</v>
      </c>
      <c r="D5" s="39">
        <f>SUM(D6:D7)</f>
        <v>0</v>
      </c>
      <c r="E5" s="39">
        <f>SUM(E6:E14)</f>
        <v>5574.8560299999999</v>
      </c>
      <c r="F5" s="2">
        <f>1140.306+F14+F15+F16+F17+F19</f>
        <v>1348.1344900000001</v>
      </c>
      <c r="G5" s="2">
        <f>SUM(G6:G7)</f>
        <v>0</v>
      </c>
      <c r="H5" s="2">
        <f>SUM(H6:H19)</f>
        <v>3881.11112</v>
      </c>
      <c r="I5" s="2">
        <v>1500</v>
      </c>
      <c r="J5" s="2">
        <f>SUM(J6:J7)</f>
        <v>0</v>
      </c>
      <c r="K5" s="2">
        <f>SUM(K6:K12)</f>
        <v>0</v>
      </c>
      <c r="L5" s="2">
        <f>1500</f>
        <v>1500</v>
      </c>
      <c r="M5" s="2">
        <f>SUM(M6:M7)</f>
        <v>0</v>
      </c>
      <c r="N5" s="2">
        <f>N18</f>
        <v>1423.8369</v>
      </c>
      <c r="O5" s="2">
        <v>1500</v>
      </c>
      <c r="P5" s="2">
        <f>SUM(P6:P7)</f>
        <v>0</v>
      </c>
      <c r="Q5" s="2">
        <f>SUM(Q6:Q7)</f>
        <v>0</v>
      </c>
      <c r="R5" s="37" t="s">
        <v>17</v>
      </c>
    </row>
    <row r="6" spans="1:18" ht="65.25" customHeight="1">
      <c r="A6" s="77"/>
      <c r="B6" s="16" t="s">
        <v>86</v>
      </c>
      <c r="C6" s="38">
        <v>144.20515</v>
      </c>
      <c r="D6" s="38"/>
      <c r="E6" s="38">
        <v>721.14274</v>
      </c>
      <c r="F6" s="38"/>
      <c r="G6" s="3"/>
      <c r="H6" s="38"/>
      <c r="I6" s="38"/>
      <c r="J6" s="38"/>
      <c r="K6" s="38"/>
      <c r="L6" s="38"/>
      <c r="M6" s="3"/>
      <c r="N6" s="38"/>
      <c r="O6" s="3"/>
      <c r="P6" s="3"/>
      <c r="Q6" s="3"/>
    </row>
    <row r="7" spans="1:18" ht="65.25" customHeight="1">
      <c r="A7" s="77"/>
      <c r="B7" s="16" t="s">
        <v>87</v>
      </c>
      <c r="C7" s="38">
        <v>98.263599999999997</v>
      </c>
      <c r="D7" s="38"/>
      <c r="E7" s="38">
        <v>491.39774999999997</v>
      </c>
      <c r="F7" s="38"/>
      <c r="G7" s="3"/>
      <c r="H7" s="38"/>
      <c r="I7" s="38"/>
      <c r="J7" s="38"/>
      <c r="K7" s="38"/>
      <c r="L7" s="38"/>
      <c r="M7" s="3"/>
      <c r="N7" s="38"/>
      <c r="O7" s="3"/>
      <c r="P7" s="3"/>
      <c r="Q7" s="3"/>
    </row>
    <row r="8" spans="1:18" ht="65.25" customHeight="1">
      <c r="A8" s="77"/>
      <c r="B8" s="16" t="s">
        <v>92</v>
      </c>
      <c r="C8" s="3"/>
      <c r="D8" s="3"/>
      <c r="E8" s="3"/>
      <c r="F8" s="3"/>
      <c r="G8" s="3"/>
      <c r="H8" s="3"/>
      <c r="I8" s="3"/>
      <c r="J8" s="38"/>
      <c r="K8" s="3"/>
      <c r="L8" s="3"/>
      <c r="M8" s="3"/>
      <c r="N8" s="38"/>
      <c r="O8" s="3"/>
      <c r="P8" s="3"/>
      <c r="Q8" s="3"/>
    </row>
    <row r="9" spans="1:18" ht="65.25" customHeight="1">
      <c r="A9" s="77"/>
      <c r="B9" s="16" t="s">
        <v>123</v>
      </c>
      <c r="C9" s="3">
        <v>86.511340000000004</v>
      </c>
      <c r="D9" s="3"/>
      <c r="E9" s="38">
        <v>432.45366000000001</v>
      </c>
      <c r="F9" s="3"/>
      <c r="G9" s="3"/>
      <c r="H9" s="38"/>
      <c r="I9" s="38"/>
      <c r="J9" s="38"/>
      <c r="K9" s="38"/>
      <c r="L9" s="38"/>
      <c r="M9" s="3"/>
      <c r="N9" s="38"/>
      <c r="O9" s="3"/>
      <c r="P9" s="3"/>
      <c r="Q9" s="3"/>
    </row>
    <row r="10" spans="1:18" ht="65.25" customHeight="1">
      <c r="A10" s="77"/>
      <c r="B10" s="16" t="s">
        <v>124</v>
      </c>
      <c r="C10" s="3">
        <v>162.34357</v>
      </c>
      <c r="D10" s="3"/>
      <c r="E10" s="38">
        <v>811.52443000000005</v>
      </c>
      <c r="F10" s="3"/>
      <c r="G10" s="3"/>
      <c r="H10" s="38"/>
      <c r="I10" s="38"/>
      <c r="J10" s="38"/>
      <c r="K10" s="38"/>
      <c r="L10" s="38"/>
      <c r="M10" s="3"/>
      <c r="N10" s="38"/>
      <c r="O10" s="3"/>
      <c r="P10" s="3"/>
      <c r="Q10" s="3"/>
    </row>
    <row r="11" spans="1:18" ht="65.25" customHeight="1">
      <c r="A11" s="77"/>
      <c r="B11" s="16" t="s">
        <v>125</v>
      </c>
      <c r="C11" s="3">
        <v>349.75060999999999</v>
      </c>
      <c r="D11" s="3"/>
      <c r="E11" s="38">
        <v>1748.3363899999999</v>
      </c>
      <c r="F11" s="3"/>
      <c r="G11" s="3"/>
      <c r="H11" s="38"/>
      <c r="I11" s="38"/>
      <c r="J11" s="38"/>
      <c r="K11" s="38"/>
      <c r="L11" s="38"/>
      <c r="M11" s="3"/>
      <c r="N11" s="38"/>
      <c r="O11" s="3"/>
      <c r="P11" s="3"/>
      <c r="Q11" s="3"/>
    </row>
    <row r="12" spans="1:18" ht="80.25" customHeight="1">
      <c r="A12" s="77"/>
      <c r="B12" s="16" t="s">
        <v>155</v>
      </c>
      <c r="C12" s="3">
        <v>165.25648000000001</v>
      </c>
      <c r="D12" s="3"/>
      <c r="E12" s="38">
        <v>826.08551999999997</v>
      </c>
      <c r="F12" s="3"/>
      <c r="G12" s="3"/>
      <c r="H12" s="38"/>
      <c r="I12" s="38"/>
      <c r="J12" s="38"/>
      <c r="K12" s="38"/>
      <c r="L12" s="38"/>
      <c r="M12" s="3"/>
      <c r="N12" s="38"/>
      <c r="O12" s="3"/>
      <c r="P12" s="3"/>
      <c r="Q12" s="3"/>
    </row>
    <row r="13" spans="1:18" ht="80.25" customHeight="1">
      <c r="A13" s="77"/>
      <c r="B13" s="16" t="s">
        <v>157</v>
      </c>
      <c r="C13" s="3">
        <v>108.76546</v>
      </c>
      <c r="D13" s="3"/>
      <c r="E13" s="38">
        <v>543.91553999999996</v>
      </c>
      <c r="F13" s="3"/>
      <c r="G13" s="3"/>
      <c r="H13" s="38"/>
      <c r="I13" s="38"/>
      <c r="J13" s="38"/>
      <c r="K13" s="38"/>
      <c r="L13" s="38"/>
      <c r="M13" s="3"/>
      <c r="N13" s="38"/>
      <c r="O13" s="3"/>
      <c r="P13" s="3"/>
      <c r="Q13" s="3"/>
    </row>
    <row r="14" spans="1:18" ht="190.5" customHeight="1">
      <c r="A14" s="77"/>
      <c r="B14" s="16" t="s">
        <v>179</v>
      </c>
      <c r="C14" s="3"/>
      <c r="D14" s="3"/>
      <c r="E14" s="38"/>
      <c r="F14" s="38">
        <v>48.069000000000003</v>
      </c>
      <c r="G14" s="38"/>
      <c r="H14" s="38">
        <v>889.81164000000001</v>
      </c>
      <c r="I14" s="38"/>
      <c r="J14" s="38"/>
      <c r="K14" s="38"/>
      <c r="L14" s="38"/>
      <c r="M14" s="3"/>
      <c r="N14" s="38"/>
      <c r="O14" s="3"/>
      <c r="P14" s="3"/>
      <c r="Q14" s="3"/>
    </row>
    <row r="15" spans="1:18" ht="93.75" customHeight="1">
      <c r="A15" s="77"/>
      <c r="B15" s="16" t="s">
        <v>176</v>
      </c>
      <c r="C15" s="3"/>
      <c r="D15" s="3"/>
      <c r="E15" s="38"/>
      <c r="F15" s="38">
        <v>38.613</v>
      </c>
      <c r="G15" s="38"/>
      <c r="H15" s="38">
        <v>722.97400000000005</v>
      </c>
      <c r="I15" s="38"/>
      <c r="J15" s="38"/>
      <c r="K15" s="38"/>
      <c r="L15" s="38"/>
      <c r="M15" s="3"/>
      <c r="N15" s="38"/>
      <c r="O15" s="3"/>
      <c r="P15" s="3"/>
      <c r="Q15" s="3"/>
    </row>
    <row r="16" spans="1:18" ht="49.5" customHeight="1">
      <c r="A16" s="77"/>
      <c r="B16" s="16" t="s">
        <v>177</v>
      </c>
      <c r="C16" s="3"/>
      <c r="D16" s="3"/>
      <c r="E16" s="38"/>
      <c r="F16" s="38">
        <v>30.396999999999998</v>
      </c>
      <c r="G16" s="38"/>
      <c r="H16" s="38">
        <v>569.15569000000005</v>
      </c>
      <c r="I16" s="38"/>
      <c r="J16" s="38"/>
      <c r="K16" s="38"/>
      <c r="L16" s="38"/>
      <c r="M16" s="3"/>
      <c r="N16" s="38"/>
      <c r="O16" s="3"/>
      <c r="P16" s="3"/>
      <c r="Q16" s="3"/>
    </row>
    <row r="17" spans="1:18" ht="96.75" customHeight="1">
      <c r="A17" s="77"/>
      <c r="B17" s="16" t="s">
        <v>178</v>
      </c>
      <c r="C17" s="3"/>
      <c r="D17" s="3"/>
      <c r="E17" s="38"/>
      <c r="F17" s="38">
        <v>46.274000000000001</v>
      </c>
      <c r="G17" s="38"/>
      <c r="H17" s="38">
        <v>866.43044999999995</v>
      </c>
      <c r="I17" s="38"/>
      <c r="J17" s="38"/>
      <c r="K17" s="38"/>
      <c r="L17" s="38"/>
      <c r="M17" s="3"/>
      <c r="N17" s="38"/>
      <c r="O17" s="3"/>
      <c r="P17" s="3"/>
      <c r="Q17" s="3"/>
    </row>
    <row r="18" spans="1:18" ht="81" customHeight="1">
      <c r="A18" s="77"/>
      <c r="B18" s="16" t="s">
        <v>180</v>
      </c>
      <c r="C18" s="3"/>
      <c r="D18" s="3"/>
      <c r="E18" s="38"/>
      <c r="F18" s="38"/>
      <c r="G18" s="38"/>
      <c r="H18" s="38"/>
      <c r="I18" s="38"/>
      <c r="J18" s="38"/>
      <c r="K18" s="38"/>
      <c r="L18" s="38">
        <v>75</v>
      </c>
      <c r="M18" s="38"/>
      <c r="N18" s="38">
        <v>1423.8369</v>
      </c>
      <c r="O18" s="3"/>
      <c r="P18" s="3"/>
      <c r="Q18" s="3"/>
    </row>
    <row r="19" spans="1:18" ht="99" customHeight="1">
      <c r="A19" s="77"/>
      <c r="B19" s="16" t="s">
        <v>201</v>
      </c>
      <c r="C19" s="3"/>
      <c r="D19" s="3"/>
      <c r="E19" s="38"/>
      <c r="F19" s="38">
        <f>44.47549</f>
        <v>44.475490000000001</v>
      </c>
      <c r="G19" s="38"/>
      <c r="H19" s="38">
        <v>832.73933999999997</v>
      </c>
      <c r="I19" s="38"/>
      <c r="J19" s="38"/>
      <c r="K19" s="38"/>
      <c r="L19" s="38"/>
      <c r="M19" s="38"/>
      <c r="N19" s="38"/>
      <c r="O19" s="3"/>
      <c r="P19" s="3"/>
      <c r="Q19" s="3"/>
    </row>
    <row r="20" spans="1:18" ht="111" customHeight="1">
      <c r="A20" s="112" t="s">
        <v>3</v>
      </c>
      <c r="B20" s="15" t="s">
        <v>4</v>
      </c>
      <c r="C20" s="2">
        <f>SUM(C21:C24)</f>
        <v>3091.0650000000001</v>
      </c>
      <c r="D20" s="2">
        <f t="shared" ref="D20:Q20" si="0">SUM(D21:D24)</f>
        <v>816</v>
      </c>
      <c r="E20" s="2">
        <f t="shared" si="0"/>
        <v>0</v>
      </c>
      <c r="F20" s="2">
        <f>SUM(F21:F24)</f>
        <v>6051.1848100000007</v>
      </c>
      <c r="G20" s="2">
        <f t="shared" si="0"/>
        <v>1638.127</v>
      </c>
      <c r="H20" s="2">
        <f t="shared" si="0"/>
        <v>0</v>
      </c>
      <c r="I20" s="2">
        <f t="shared" si="0"/>
        <v>2711.58</v>
      </c>
      <c r="J20" s="2">
        <f t="shared" si="0"/>
        <v>1681.06</v>
      </c>
      <c r="K20" s="2">
        <f t="shared" si="0"/>
        <v>0</v>
      </c>
      <c r="L20" s="2">
        <f t="shared" si="0"/>
        <v>2711.58</v>
      </c>
      <c r="M20" s="2">
        <f t="shared" si="0"/>
        <v>1725.4690000000001</v>
      </c>
      <c r="N20" s="2">
        <f t="shared" si="0"/>
        <v>0</v>
      </c>
      <c r="O20" s="2">
        <f t="shared" si="0"/>
        <v>3000</v>
      </c>
      <c r="P20" s="2">
        <f t="shared" si="0"/>
        <v>0</v>
      </c>
      <c r="Q20" s="2">
        <f t="shared" si="0"/>
        <v>0</v>
      </c>
      <c r="R20" s="37" t="s">
        <v>20</v>
      </c>
    </row>
    <row r="21" spans="1:18" ht="49.5" customHeight="1">
      <c r="A21" s="113"/>
      <c r="B21" s="17" t="s">
        <v>88</v>
      </c>
      <c r="C21" s="3">
        <f>1577.9+9.77</f>
        <v>1587.67</v>
      </c>
      <c r="D21" s="3">
        <v>440</v>
      </c>
      <c r="E21" s="3"/>
      <c r="F21" s="3">
        <v>1939.8810000000001</v>
      </c>
      <c r="G21" s="3">
        <v>459.25400000000002</v>
      </c>
      <c r="H21" s="3"/>
      <c r="I21" s="3">
        <v>1500</v>
      </c>
      <c r="J21" s="3">
        <v>479.005</v>
      </c>
      <c r="K21" s="3"/>
      <c r="L21" s="3">
        <v>1500</v>
      </c>
      <c r="M21" s="3">
        <v>497.22</v>
      </c>
      <c r="N21" s="3"/>
      <c r="O21" s="3">
        <v>1500</v>
      </c>
      <c r="P21" s="3"/>
      <c r="Q21" s="3"/>
    </row>
    <row r="22" spans="1:18" ht="50.25" customHeight="1">
      <c r="A22" s="113"/>
      <c r="B22" s="17" t="s">
        <v>89</v>
      </c>
      <c r="C22" s="3">
        <v>1000</v>
      </c>
      <c r="D22" s="3">
        <v>376</v>
      </c>
      <c r="E22" s="3"/>
      <c r="F22" s="3">
        <f>1000+664.277</f>
        <v>1664.277</v>
      </c>
      <c r="G22" s="3">
        <v>1178.873</v>
      </c>
      <c r="H22" s="3"/>
      <c r="I22" s="3">
        <v>1000</v>
      </c>
      <c r="J22" s="3">
        <f>924.918+277.137</f>
        <v>1202.0550000000001</v>
      </c>
      <c r="K22" s="3"/>
      <c r="L22" s="3">
        <v>1000</v>
      </c>
      <c r="M22" s="3">
        <f>939.063+289.186</f>
        <v>1228.249</v>
      </c>
      <c r="N22" s="3"/>
      <c r="O22" s="3">
        <v>1000</v>
      </c>
      <c r="P22" s="3"/>
      <c r="Q22" s="3"/>
    </row>
    <row r="23" spans="1:18" ht="48" customHeight="1">
      <c r="A23" s="113"/>
      <c r="B23" s="17" t="s">
        <v>90</v>
      </c>
      <c r="C23" s="3">
        <f>400+103.395</f>
        <v>503.39499999999998</v>
      </c>
      <c r="D23" s="3"/>
      <c r="E23" s="3"/>
      <c r="F23" s="3">
        <f>554.4+9.16+700.1+783.36681</f>
        <v>2047.0268099999998</v>
      </c>
      <c r="G23" s="3"/>
      <c r="H23" s="3"/>
      <c r="I23" s="3">
        <v>211.58</v>
      </c>
      <c r="J23" s="3"/>
      <c r="K23" s="3"/>
      <c r="L23" s="3">
        <v>211.58</v>
      </c>
      <c r="M23" s="3"/>
      <c r="N23" s="3"/>
      <c r="O23" s="3">
        <v>500</v>
      </c>
      <c r="P23" s="3"/>
      <c r="Q23" s="3"/>
    </row>
    <row r="24" spans="1:18" ht="36.75" customHeight="1">
      <c r="A24" s="114"/>
      <c r="B24" s="17" t="s">
        <v>91</v>
      </c>
      <c r="C24" s="3"/>
      <c r="D24" s="3"/>
      <c r="E24" s="3"/>
      <c r="F24" s="3">
        <v>400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8" ht="127.5" customHeight="1">
      <c r="A25" s="80" t="s">
        <v>5</v>
      </c>
      <c r="B25" s="15" t="s">
        <v>6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/>
      <c r="J25" s="2">
        <v>0</v>
      </c>
      <c r="K25" s="2">
        <v>0</v>
      </c>
      <c r="L25" s="2"/>
      <c r="M25" s="2">
        <v>0</v>
      </c>
      <c r="N25" s="2">
        <v>0</v>
      </c>
      <c r="O25" s="2"/>
      <c r="P25" s="2"/>
      <c r="Q25" s="2">
        <v>0</v>
      </c>
      <c r="R25" s="37" t="s">
        <v>18</v>
      </c>
    </row>
    <row r="26" spans="1:18" ht="160.5" customHeight="1">
      <c r="A26" s="112" t="s">
        <v>7</v>
      </c>
      <c r="B26" s="15" t="s">
        <v>78</v>
      </c>
      <c r="C26" s="39">
        <f>SUM(C27:C30)</f>
        <v>194.65039999999999</v>
      </c>
      <c r="D26" s="2">
        <f t="shared" ref="D26:Q26" si="1">SUM(D30:D30)</f>
        <v>0</v>
      </c>
      <c r="E26" s="39">
        <f>SUM(E27:E30)</f>
        <v>2084.6054300000001</v>
      </c>
      <c r="F26" s="2">
        <f t="shared" si="1"/>
        <v>0</v>
      </c>
      <c r="G26" s="2">
        <f t="shared" si="1"/>
        <v>0</v>
      </c>
      <c r="H26" s="2">
        <f t="shared" si="1"/>
        <v>0</v>
      </c>
      <c r="I26" s="2">
        <f t="shared" si="1"/>
        <v>0</v>
      </c>
      <c r="J26" s="2">
        <f t="shared" si="1"/>
        <v>0</v>
      </c>
      <c r="K26" s="2">
        <f t="shared" si="1"/>
        <v>0</v>
      </c>
      <c r="L26" s="2">
        <f t="shared" si="1"/>
        <v>0</v>
      </c>
      <c r="M26" s="2">
        <f t="shared" si="1"/>
        <v>0</v>
      </c>
      <c r="N26" s="2">
        <f t="shared" si="1"/>
        <v>0</v>
      </c>
      <c r="O26" s="2">
        <f t="shared" si="1"/>
        <v>0</v>
      </c>
      <c r="P26" s="2">
        <f t="shared" si="1"/>
        <v>0</v>
      </c>
      <c r="Q26" s="2">
        <f t="shared" si="1"/>
        <v>0</v>
      </c>
      <c r="R26" s="37" t="s">
        <v>19</v>
      </c>
    </row>
    <row r="27" spans="1:18" ht="52.5" customHeight="1">
      <c r="A27" s="113"/>
      <c r="B27" s="16" t="s">
        <v>126</v>
      </c>
      <c r="C27" s="65">
        <v>45.786000000000001</v>
      </c>
      <c r="D27" s="3"/>
      <c r="E27" s="65">
        <v>490.35140000000001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8" ht="50.25" customHeight="1">
      <c r="A28" s="113"/>
      <c r="B28" s="16" t="s">
        <v>127</v>
      </c>
      <c r="C28" s="65">
        <v>37.43085</v>
      </c>
      <c r="D28" s="3"/>
      <c r="E28" s="65">
        <v>400.86338000000001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8" ht="50.25" customHeight="1">
      <c r="A29" s="113"/>
      <c r="B29" s="16" t="s">
        <v>128</v>
      </c>
      <c r="C29" s="65">
        <v>66.335949999999997</v>
      </c>
      <c r="D29" s="3"/>
      <c r="E29" s="65">
        <v>710.42075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8" ht="33" customHeight="1">
      <c r="A30" s="114"/>
      <c r="B30" s="16" t="s">
        <v>129</v>
      </c>
      <c r="C30" s="65">
        <v>45.0976</v>
      </c>
      <c r="D30" s="3"/>
      <c r="E30" s="65">
        <v>482.9699</v>
      </c>
      <c r="F30" s="38"/>
      <c r="G30" s="3"/>
      <c r="H30" s="38"/>
      <c r="I30" s="3"/>
      <c r="J30" s="3"/>
      <c r="K30" s="3"/>
      <c r="L30" s="3"/>
      <c r="M30" s="3"/>
      <c r="N30" s="3"/>
      <c r="O30" s="3"/>
      <c r="P30" s="3"/>
      <c r="Q30" s="3"/>
    </row>
    <row r="31" spans="1:18" s="50" customFormat="1" ht="35.25" customHeight="1">
      <c r="A31" s="77" t="s">
        <v>25</v>
      </c>
      <c r="B31" s="15" t="s">
        <v>144</v>
      </c>
      <c r="C31" s="2">
        <f>C32</f>
        <v>600</v>
      </c>
      <c r="D31" s="39">
        <f t="shared" ref="D31:Q31" si="2">D32</f>
        <v>0</v>
      </c>
      <c r="E31" s="39">
        <f t="shared" si="2"/>
        <v>0</v>
      </c>
      <c r="F31" s="39">
        <f t="shared" si="2"/>
        <v>600</v>
      </c>
      <c r="G31" s="39">
        <f t="shared" si="2"/>
        <v>0</v>
      </c>
      <c r="H31" s="39">
        <f t="shared" si="2"/>
        <v>0</v>
      </c>
      <c r="I31" s="39">
        <f t="shared" si="2"/>
        <v>100</v>
      </c>
      <c r="J31" s="39">
        <f t="shared" si="2"/>
        <v>0</v>
      </c>
      <c r="K31" s="39">
        <f t="shared" si="2"/>
        <v>0</v>
      </c>
      <c r="L31" s="39">
        <f t="shared" si="2"/>
        <v>100</v>
      </c>
      <c r="M31" s="39">
        <f t="shared" si="2"/>
        <v>0</v>
      </c>
      <c r="N31" s="39">
        <f t="shared" si="2"/>
        <v>0</v>
      </c>
      <c r="O31" s="39">
        <v>100</v>
      </c>
      <c r="P31" s="39">
        <f t="shared" si="2"/>
        <v>0</v>
      </c>
      <c r="Q31" s="39">
        <f t="shared" si="2"/>
        <v>0</v>
      </c>
      <c r="R31" s="37" t="s">
        <v>156</v>
      </c>
    </row>
    <row r="32" spans="1:18" s="50" customFormat="1" ht="51" customHeight="1">
      <c r="A32" s="77"/>
      <c r="B32" s="16" t="s">
        <v>145</v>
      </c>
      <c r="C32" s="3">
        <v>600</v>
      </c>
      <c r="D32" s="3"/>
      <c r="E32" s="38"/>
      <c r="F32" s="38">
        <v>600</v>
      </c>
      <c r="G32" s="3"/>
      <c r="H32" s="38"/>
      <c r="I32" s="3">
        <v>100</v>
      </c>
      <c r="J32" s="3"/>
      <c r="K32" s="3"/>
      <c r="L32" s="3">
        <v>100</v>
      </c>
      <c r="M32" s="3"/>
      <c r="N32" s="3"/>
      <c r="O32" s="3"/>
      <c r="P32" s="3"/>
      <c r="Q32" s="3"/>
      <c r="R32" s="37"/>
    </row>
    <row r="33" spans="1:17" ht="15.75">
      <c r="A33" s="80"/>
      <c r="B33" s="15" t="s">
        <v>8</v>
      </c>
      <c r="C33" s="2">
        <f>C5+C20+C25+C26+C31</f>
        <v>6100.1516100000008</v>
      </c>
      <c r="D33" s="2">
        <f t="shared" ref="D33:E33" si="3">D5+D20+D25+D26+D31</f>
        <v>816</v>
      </c>
      <c r="E33" s="2">
        <f t="shared" si="3"/>
        <v>7659.4614600000004</v>
      </c>
      <c r="F33" s="75">
        <f>F5+F20+F25+F26+F31</f>
        <v>7999.319300000001</v>
      </c>
      <c r="G33" s="2">
        <f>G5+G20+G25+G26+G31</f>
        <v>1638.127</v>
      </c>
      <c r="H33" s="2">
        <f>H5+H20+H25+H26+H31</f>
        <v>3881.11112</v>
      </c>
      <c r="I33" s="2">
        <f>I5+I20+I25+I26+I31</f>
        <v>4311.58</v>
      </c>
      <c r="J33" s="2">
        <f t="shared" ref="J33:Q33" si="4">J5+J20+J25+J26+J31</f>
        <v>1681.06</v>
      </c>
      <c r="K33" s="2">
        <f t="shared" si="4"/>
        <v>0</v>
      </c>
      <c r="L33" s="2">
        <f t="shared" si="4"/>
        <v>4311.58</v>
      </c>
      <c r="M33" s="2">
        <f t="shared" si="4"/>
        <v>1725.4690000000001</v>
      </c>
      <c r="N33" s="2">
        <f t="shared" si="4"/>
        <v>1423.8369</v>
      </c>
      <c r="O33" s="2">
        <f t="shared" si="4"/>
        <v>4600</v>
      </c>
      <c r="P33" s="2">
        <f t="shared" si="4"/>
        <v>0</v>
      </c>
      <c r="Q33" s="2">
        <f t="shared" si="4"/>
        <v>0</v>
      </c>
    </row>
  </sheetData>
  <mergeCells count="11">
    <mergeCell ref="C2:Q2"/>
    <mergeCell ref="A1:Q1"/>
    <mergeCell ref="A26:A30"/>
    <mergeCell ref="I3:K3"/>
    <mergeCell ref="F3:H3"/>
    <mergeCell ref="C3:E3"/>
    <mergeCell ref="B2:B4"/>
    <mergeCell ref="A2:A4"/>
    <mergeCell ref="A20:A24"/>
    <mergeCell ref="L3:N3"/>
    <mergeCell ref="O3:Q3"/>
  </mergeCells>
  <pageMargins left="0.39370078740157483" right="0.23622047244094491" top="0.54" bottom="0.65" header="0.62" footer="0.31496062992125984"/>
  <pageSetup paperSize="9" scale="64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5"/>
  <sheetViews>
    <sheetView zoomScale="90" zoomScaleNormal="90" workbookViewId="0">
      <selection activeCell="T8" sqref="T8"/>
    </sheetView>
  </sheetViews>
  <sheetFormatPr defaultColWidth="9.140625" defaultRowHeight="18.75"/>
  <cols>
    <col min="1" max="1" width="3.85546875" style="4" customWidth="1"/>
    <col min="2" max="2" width="38.5703125" style="4" customWidth="1"/>
    <col min="3" max="3" width="11.5703125" style="4" bestFit="1" customWidth="1"/>
    <col min="4" max="4" width="5.7109375" style="4" bestFit="1" customWidth="1"/>
    <col min="5" max="5" width="12.7109375" style="4" bestFit="1" customWidth="1"/>
    <col min="6" max="6" width="13.28515625" style="4" customWidth="1"/>
    <col min="7" max="7" width="14" style="4" customWidth="1"/>
    <col min="8" max="9" width="13.5703125" style="4" customWidth="1"/>
    <col min="10" max="10" width="12.28515625" style="13" customWidth="1"/>
    <col min="11" max="11" width="12.140625" style="14" customWidth="1"/>
    <col min="12" max="12" width="11.28515625" style="4" customWidth="1"/>
    <col min="13" max="13" width="12.5703125" style="4" customWidth="1"/>
    <col min="14" max="14" width="6.140625" style="13" customWidth="1"/>
    <col min="15" max="15" width="7" style="14" customWidth="1"/>
    <col min="16" max="16" width="9.140625" style="4"/>
    <col min="17" max="17" width="9.140625" style="56"/>
    <col min="18" max="16384" width="9.140625" style="4"/>
  </cols>
  <sheetData>
    <row r="1" spans="1:17" ht="60" customHeight="1">
      <c r="A1" s="110" t="s">
        <v>206</v>
      </c>
      <c r="B1" s="110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17" ht="15.75" customHeight="1">
      <c r="A2" s="115" t="s">
        <v>15</v>
      </c>
      <c r="B2" s="116" t="s">
        <v>14</v>
      </c>
      <c r="C2" s="115" t="s">
        <v>0</v>
      </c>
      <c r="D2" s="115"/>
      <c r="E2" s="115"/>
      <c r="F2" s="115"/>
      <c r="G2" s="115"/>
      <c r="H2" s="115"/>
      <c r="I2" s="115"/>
      <c r="J2" s="115"/>
      <c r="K2" s="115"/>
      <c r="L2" s="115"/>
      <c r="M2" s="115"/>
    </row>
    <row r="3" spans="1:17">
      <c r="A3" s="115"/>
      <c r="B3" s="116"/>
      <c r="C3" s="117" t="s">
        <v>52</v>
      </c>
      <c r="D3" s="117"/>
      <c r="E3" s="117"/>
      <c r="F3" s="117" t="s">
        <v>73</v>
      </c>
      <c r="G3" s="117"/>
      <c r="H3" s="117" t="s">
        <v>74</v>
      </c>
      <c r="I3" s="117"/>
      <c r="J3" s="117" t="s">
        <v>79</v>
      </c>
      <c r="K3" s="117"/>
      <c r="L3" s="117" t="s">
        <v>80</v>
      </c>
      <c r="M3" s="117"/>
    </row>
    <row r="4" spans="1:17">
      <c r="A4" s="115"/>
      <c r="B4" s="116"/>
      <c r="C4" s="79" t="s">
        <v>12</v>
      </c>
      <c r="D4" s="79" t="s">
        <v>16</v>
      </c>
      <c r="E4" s="79" t="s">
        <v>13</v>
      </c>
      <c r="F4" s="79" t="s">
        <v>12</v>
      </c>
      <c r="G4" s="79" t="s">
        <v>13</v>
      </c>
      <c r="H4" s="79" t="s">
        <v>12</v>
      </c>
      <c r="I4" s="79" t="s">
        <v>13</v>
      </c>
      <c r="J4" s="79" t="s">
        <v>12</v>
      </c>
      <c r="K4" s="79" t="s">
        <v>13</v>
      </c>
      <c r="L4" s="79" t="s">
        <v>12</v>
      </c>
      <c r="M4" s="79" t="s">
        <v>13</v>
      </c>
    </row>
    <row r="5" spans="1:17" ht="110.25" customHeight="1">
      <c r="A5" s="80" t="s">
        <v>1</v>
      </c>
      <c r="B5" s="15" t="s">
        <v>54</v>
      </c>
      <c r="C5" s="2">
        <f>C6+C7</f>
        <v>1238.8630000000001</v>
      </c>
      <c r="D5" s="2">
        <f t="shared" ref="D5:M5" si="0">D6+D7</f>
        <v>0</v>
      </c>
      <c r="E5" s="2">
        <f t="shared" si="0"/>
        <v>0</v>
      </c>
      <c r="F5" s="2">
        <f t="shared" si="0"/>
        <v>1471</v>
      </c>
      <c r="G5" s="2">
        <f t="shared" si="0"/>
        <v>0</v>
      </c>
      <c r="H5" s="2">
        <f t="shared" si="0"/>
        <v>2000</v>
      </c>
      <c r="I5" s="2">
        <f t="shared" si="0"/>
        <v>0</v>
      </c>
      <c r="J5" s="2">
        <f t="shared" si="0"/>
        <v>2000</v>
      </c>
      <c r="K5" s="2">
        <f t="shared" si="0"/>
        <v>0</v>
      </c>
      <c r="L5" s="2">
        <f t="shared" si="0"/>
        <v>2000</v>
      </c>
      <c r="M5" s="2">
        <f t="shared" si="0"/>
        <v>0</v>
      </c>
      <c r="N5" s="13" t="s">
        <v>23</v>
      </c>
      <c r="O5" s="14">
        <v>350</v>
      </c>
      <c r="Q5" s="56">
        <v>31</v>
      </c>
    </row>
    <row r="6" spans="1:17" ht="36" customHeight="1">
      <c r="A6" s="40"/>
      <c r="B6" s="16" t="s">
        <v>104</v>
      </c>
      <c r="C6" s="3">
        <v>1159.8630000000001</v>
      </c>
      <c r="D6" s="3"/>
      <c r="E6" s="3"/>
      <c r="F6" s="3">
        <v>1471</v>
      </c>
      <c r="G6" s="3"/>
      <c r="H6" s="3">
        <v>2000</v>
      </c>
      <c r="I6" s="3"/>
      <c r="J6" s="3">
        <v>2000</v>
      </c>
      <c r="K6" s="3"/>
      <c r="L6" s="3">
        <v>2000</v>
      </c>
      <c r="M6" s="3"/>
    </row>
    <row r="7" spans="1:17" ht="36" customHeight="1">
      <c r="A7" s="40"/>
      <c r="B7" s="16" t="s">
        <v>152</v>
      </c>
      <c r="C7" s="3">
        <v>79</v>
      </c>
      <c r="D7" s="3"/>
      <c r="E7" s="3"/>
      <c r="F7" s="3"/>
      <c r="G7" s="3"/>
      <c r="H7" s="3"/>
      <c r="I7" s="3"/>
      <c r="J7" s="3"/>
      <c r="K7" s="3"/>
      <c r="L7" s="3"/>
      <c r="M7" s="3"/>
    </row>
    <row r="8" spans="1:17" ht="144" customHeight="1">
      <c r="A8" s="112" t="s">
        <v>3</v>
      </c>
      <c r="B8" s="15" t="s">
        <v>21</v>
      </c>
      <c r="C8" s="2">
        <f>C9</f>
        <v>2400.9549999999999</v>
      </c>
      <c r="D8" s="2">
        <f t="shared" ref="D8:M8" si="1">D9</f>
        <v>0</v>
      </c>
      <c r="E8" s="2">
        <f t="shared" si="1"/>
        <v>0</v>
      </c>
      <c r="F8" s="39">
        <f>F9+F10</f>
        <v>3324.5275100000003</v>
      </c>
      <c r="G8" s="39">
        <f>G9+G10</f>
        <v>500.06178999999997</v>
      </c>
      <c r="H8" s="2">
        <f t="shared" si="1"/>
        <v>2087.913</v>
      </c>
      <c r="I8" s="2">
        <f t="shared" si="1"/>
        <v>0</v>
      </c>
      <c r="J8" s="2">
        <f t="shared" si="1"/>
        <v>3955</v>
      </c>
      <c r="K8" s="2">
        <f t="shared" si="1"/>
        <v>0</v>
      </c>
      <c r="L8" s="2">
        <f t="shared" si="1"/>
        <v>1000</v>
      </c>
      <c r="M8" s="2">
        <f t="shared" si="1"/>
        <v>0</v>
      </c>
      <c r="N8" s="21" t="s">
        <v>39</v>
      </c>
      <c r="O8" s="14">
        <v>351</v>
      </c>
      <c r="Q8" s="56">
        <v>31.32</v>
      </c>
    </row>
    <row r="9" spans="1:17" ht="48.75" customHeight="1">
      <c r="A9" s="114"/>
      <c r="B9" s="16" t="s">
        <v>105</v>
      </c>
      <c r="C9" s="3">
        <f>760.555+1640.4</f>
        <v>2400.9549999999999</v>
      </c>
      <c r="D9" s="3"/>
      <c r="E9" s="3"/>
      <c r="F9" s="3">
        <f>937.22+2345.669</f>
        <v>3282.8890000000001</v>
      </c>
      <c r="G9" s="3"/>
      <c r="H9" s="3">
        <f>2394.093-306.18</f>
        <v>2087.913</v>
      </c>
      <c r="I9" s="3"/>
      <c r="J9" s="3">
        <f>1800+2155</f>
        <v>3955</v>
      </c>
      <c r="K9" s="3"/>
      <c r="L9" s="3">
        <v>1000</v>
      </c>
      <c r="M9" s="3"/>
      <c r="N9" s="13" t="s">
        <v>22</v>
      </c>
    </row>
    <row r="10" spans="1:17" ht="114" customHeight="1">
      <c r="A10" s="53"/>
      <c r="B10" s="27" t="s">
        <v>160</v>
      </c>
      <c r="C10" s="38"/>
      <c r="D10" s="38"/>
      <c r="E10" s="38"/>
      <c r="F10" s="38">
        <f>33.337+8.30151</f>
        <v>41.638510000000004</v>
      </c>
      <c r="G10" s="38">
        <f>400.3633+99.69849</f>
        <v>500.06178999999997</v>
      </c>
      <c r="H10" s="3"/>
      <c r="I10" s="3"/>
      <c r="J10" s="3"/>
      <c r="K10" s="3"/>
      <c r="L10" s="51"/>
      <c r="M10" s="3"/>
    </row>
    <row r="11" spans="1:17" ht="128.25" customHeight="1">
      <c r="A11" s="112" t="s">
        <v>5</v>
      </c>
      <c r="B11" s="15" t="s">
        <v>24</v>
      </c>
      <c r="C11" s="2">
        <f>SUM(C12:C16)</f>
        <v>4282.4241599999996</v>
      </c>
      <c r="D11" s="2">
        <f t="shared" ref="D11:M11" si="2">SUM(D12:D16)</f>
        <v>0</v>
      </c>
      <c r="E11" s="2">
        <f>SUM(E12:E16)</f>
        <v>92974.76976000001</v>
      </c>
      <c r="F11" s="2">
        <f>SUM(F12:F18)</f>
        <v>290.56799999999998</v>
      </c>
      <c r="G11" s="2">
        <f>SUM(G12:G18)</f>
        <v>22544</v>
      </c>
      <c r="H11" s="2">
        <f>SUM(H12:H18)</f>
        <v>5150.18</v>
      </c>
      <c r="I11" s="2">
        <f t="shared" si="2"/>
        <v>25361.94</v>
      </c>
      <c r="J11" s="2">
        <f t="shared" si="2"/>
        <v>0</v>
      </c>
      <c r="K11" s="2">
        <f t="shared" si="2"/>
        <v>0</v>
      </c>
      <c r="L11" s="2">
        <f t="shared" si="2"/>
        <v>0</v>
      </c>
      <c r="M11" s="2">
        <f t="shared" si="2"/>
        <v>0</v>
      </c>
      <c r="N11" s="13" t="s">
        <v>22</v>
      </c>
      <c r="O11" s="22" t="s">
        <v>59</v>
      </c>
      <c r="P11" s="23"/>
      <c r="Q11" s="56">
        <v>14</v>
      </c>
    </row>
    <row r="12" spans="1:17" ht="49.5" customHeight="1">
      <c r="A12" s="114"/>
      <c r="B12" s="16" t="s">
        <v>130</v>
      </c>
      <c r="C12" s="3">
        <v>258.18</v>
      </c>
      <c r="D12" s="3"/>
      <c r="E12" s="3">
        <v>6361.94</v>
      </c>
      <c r="F12" s="3">
        <f>326.89-256.18</f>
        <v>70.70999999999998</v>
      </c>
      <c r="G12" s="3">
        <f>32361.94-25361.94</f>
        <v>7000</v>
      </c>
      <c r="H12" s="3">
        <v>256.18</v>
      </c>
      <c r="I12" s="3">
        <v>25361.94</v>
      </c>
      <c r="J12" s="3"/>
      <c r="K12" s="3"/>
      <c r="L12" s="3"/>
      <c r="M12" s="3"/>
      <c r="O12" s="22"/>
      <c r="P12" s="23"/>
    </row>
    <row r="13" spans="1:17" ht="36.75" customHeight="1">
      <c r="A13" s="77"/>
      <c r="B13" s="16" t="s">
        <v>106</v>
      </c>
      <c r="C13" s="3">
        <f>32.93181+2840.54058</f>
        <v>2873.4723899999999</v>
      </c>
      <c r="D13" s="3"/>
      <c r="E13" s="3">
        <f>864.06819+74530.05942</f>
        <v>75394.12761000001</v>
      </c>
      <c r="F13" s="3"/>
      <c r="G13" s="3"/>
      <c r="H13" s="3"/>
      <c r="I13" s="3"/>
      <c r="J13" s="3"/>
      <c r="K13" s="44"/>
      <c r="L13" s="3"/>
      <c r="M13" s="3"/>
      <c r="O13" s="22"/>
      <c r="P13" s="23"/>
    </row>
    <row r="14" spans="1:17" ht="83.25" customHeight="1">
      <c r="A14" s="77"/>
      <c r="B14" s="16" t="s">
        <v>131</v>
      </c>
      <c r="C14" s="3">
        <f>46.44785+381.14</f>
        <v>427.58785</v>
      </c>
      <c r="D14" s="3"/>
      <c r="E14" s="3">
        <f>1218.70215+10000</f>
        <v>11218.702150000001</v>
      </c>
      <c r="F14" s="3">
        <v>101.01</v>
      </c>
      <c r="G14" s="3">
        <v>10000</v>
      </c>
      <c r="H14" s="3"/>
      <c r="I14" s="3"/>
      <c r="J14" s="3"/>
      <c r="K14" s="44"/>
      <c r="L14" s="3"/>
      <c r="M14" s="3"/>
      <c r="O14" s="22"/>
      <c r="P14" s="23"/>
    </row>
    <row r="15" spans="1:17" ht="51" customHeight="1">
      <c r="A15" s="77"/>
      <c r="B15" s="16" t="s">
        <v>148</v>
      </c>
      <c r="C15" s="3">
        <v>496.01195999999999</v>
      </c>
      <c r="D15" s="3"/>
      <c r="E15" s="3"/>
      <c r="F15" s="3">
        <v>49.62</v>
      </c>
      <c r="G15" s="3"/>
      <c r="H15" s="3"/>
      <c r="I15" s="3"/>
      <c r="J15" s="3"/>
      <c r="K15" s="44"/>
      <c r="L15" s="3"/>
      <c r="M15" s="3"/>
      <c r="O15" s="22"/>
      <c r="P15" s="23"/>
    </row>
    <row r="16" spans="1:17" ht="35.25" customHeight="1">
      <c r="A16" s="77"/>
      <c r="B16" s="16" t="s">
        <v>147</v>
      </c>
      <c r="C16" s="3">
        <f>175+52.17196</f>
        <v>227.17196000000001</v>
      </c>
      <c r="D16" s="3"/>
      <c r="E16" s="3"/>
      <c r="F16" s="3"/>
      <c r="G16" s="3"/>
      <c r="H16" s="3"/>
      <c r="I16" s="3"/>
      <c r="J16" s="3"/>
      <c r="K16" s="44"/>
      <c r="L16" s="3"/>
      <c r="M16" s="3"/>
      <c r="O16" s="22"/>
      <c r="P16" s="23"/>
    </row>
    <row r="17" spans="1:16" ht="35.25" customHeight="1">
      <c r="A17" s="77"/>
      <c r="B17" s="16" t="s">
        <v>185</v>
      </c>
      <c r="C17" s="3"/>
      <c r="D17" s="3"/>
      <c r="E17" s="3"/>
      <c r="F17" s="3">
        <v>13.228</v>
      </c>
      <c r="G17" s="3"/>
      <c r="H17" s="3"/>
      <c r="I17" s="3"/>
      <c r="J17" s="3"/>
      <c r="K17" s="44"/>
      <c r="L17" s="3"/>
      <c r="M17" s="3"/>
      <c r="O17" s="22"/>
      <c r="P17" s="23"/>
    </row>
    <row r="18" spans="1:16" ht="35.25" customHeight="1">
      <c r="A18" s="77"/>
      <c r="B18" s="16" t="s">
        <v>184</v>
      </c>
      <c r="C18" s="3"/>
      <c r="D18" s="3"/>
      <c r="E18" s="3"/>
      <c r="F18" s="3">
        <v>56</v>
      </c>
      <c r="G18" s="3">
        <v>5544</v>
      </c>
      <c r="H18" s="3">
        <v>4894</v>
      </c>
      <c r="I18" s="3"/>
      <c r="J18" s="3"/>
      <c r="K18" s="44"/>
      <c r="L18" s="3"/>
      <c r="M18" s="3"/>
      <c r="O18" s="22"/>
      <c r="P18" s="23"/>
    </row>
    <row r="19" spans="1:16" ht="113.25" customHeight="1">
      <c r="A19" s="112" t="s">
        <v>7</v>
      </c>
      <c r="B19" s="15" t="s">
        <v>26</v>
      </c>
      <c r="C19" s="2">
        <f t="shared" ref="C19:M19" si="3">SUM(C20:C20)</f>
        <v>5823.18408</v>
      </c>
      <c r="D19" s="2">
        <f t="shared" si="3"/>
        <v>0</v>
      </c>
      <c r="E19" s="2">
        <f t="shared" si="3"/>
        <v>0</v>
      </c>
      <c r="F19" s="2">
        <f t="shared" si="3"/>
        <v>6070.55</v>
      </c>
      <c r="G19" s="2">
        <f t="shared" si="3"/>
        <v>0</v>
      </c>
      <c r="H19" s="2">
        <f t="shared" si="3"/>
        <v>2166</v>
      </c>
      <c r="I19" s="2">
        <f t="shared" si="3"/>
        <v>0</v>
      </c>
      <c r="J19" s="2">
        <f t="shared" si="3"/>
        <v>5610</v>
      </c>
      <c r="K19" s="2">
        <f t="shared" si="3"/>
        <v>0</v>
      </c>
      <c r="L19" s="2">
        <f t="shared" si="3"/>
        <v>5610</v>
      </c>
      <c r="M19" s="2">
        <f t="shared" si="3"/>
        <v>0</v>
      </c>
      <c r="N19" s="13" t="s">
        <v>34</v>
      </c>
      <c r="O19" s="14">
        <v>601</v>
      </c>
    </row>
    <row r="20" spans="1:16" ht="32.25" customHeight="1">
      <c r="A20" s="113"/>
      <c r="B20" s="16" t="s">
        <v>107</v>
      </c>
      <c r="C20" s="3">
        <v>5823.18408</v>
      </c>
      <c r="D20" s="3"/>
      <c r="E20" s="3"/>
      <c r="F20" s="3">
        <v>6070.55</v>
      </c>
      <c r="G20" s="3"/>
      <c r="H20" s="3">
        <f>5010-2844</f>
        <v>2166</v>
      </c>
      <c r="I20" s="3"/>
      <c r="J20" s="3">
        <v>5610</v>
      </c>
      <c r="K20" s="3"/>
      <c r="L20" s="3">
        <v>5610</v>
      </c>
      <c r="M20" s="3"/>
    </row>
    <row r="21" spans="1:16" ht="97.5" customHeight="1">
      <c r="A21" s="80" t="s">
        <v>25</v>
      </c>
      <c r="B21" s="15" t="s">
        <v>28</v>
      </c>
      <c r="C21" s="2">
        <v>99.225700000000003</v>
      </c>
      <c r="D21" s="2"/>
      <c r="E21" s="2"/>
      <c r="F21" s="2">
        <v>85.2</v>
      </c>
      <c r="G21" s="2"/>
      <c r="H21" s="2">
        <v>100</v>
      </c>
      <c r="I21" s="2"/>
      <c r="J21" s="2">
        <v>100</v>
      </c>
      <c r="K21" s="2"/>
      <c r="L21" s="2">
        <v>100</v>
      </c>
      <c r="M21" s="2"/>
      <c r="N21" s="13" t="s">
        <v>34</v>
      </c>
      <c r="O21" s="14">
        <v>602</v>
      </c>
    </row>
    <row r="22" spans="1:16" ht="126.75" customHeight="1">
      <c r="A22" s="80" t="s">
        <v>27</v>
      </c>
      <c r="B22" s="15" t="s">
        <v>36</v>
      </c>
      <c r="C22" s="2">
        <v>1818.92391</v>
      </c>
      <c r="D22" s="2"/>
      <c r="E22" s="2"/>
      <c r="F22" s="2">
        <v>1238</v>
      </c>
      <c r="G22" s="2"/>
      <c r="H22" s="2">
        <f>800-400</f>
        <v>400</v>
      </c>
      <c r="I22" s="2"/>
      <c r="J22" s="2">
        <v>1000</v>
      </c>
      <c r="K22" s="2"/>
      <c r="L22" s="2">
        <v>1000</v>
      </c>
      <c r="M22" s="2"/>
      <c r="N22" s="13" t="s">
        <v>34</v>
      </c>
      <c r="O22" s="14">
        <v>603</v>
      </c>
    </row>
    <row r="23" spans="1:16" ht="114" customHeight="1">
      <c r="A23" s="80" t="s">
        <v>29</v>
      </c>
      <c r="B23" s="15" t="s">
        <v>30</v>
      </c>
      <c r="C23" s="2">
        <v>904.39993000000004</v>
      </c>
      <c r="D23" s="2"/>
      <c r="E23" s="2"/>
      <c r="F23" s="2">
        <v>740</v>
      </c>
      <c r="G23" s="2"/>
      <c r="H23" s="2">
        <f>800-400</f>
        <v>400</v>
      </c>
      <c r="I23" s="2"/>
      <c r="J23" s="2">
        <v>900</v>
      </c>
      <c r="K23" s="2"/>
      <c r="L23" s="54">
        <v>900</v>
      </c>
      <c r="M23" s="2"/>
      <c r="N23" s="13" t="s">
        <v>34</v>
      </c>
      <c r="O23" s="14">
        <v>604</v>
      </c>
    </row>
    <row r="24" spans="1:16" ht="96" customHeight="1">
      <c r="A24" s="76" t="s">
        <v>31</v>
      </c>
      <c r="B24" s="15" t="s">
        <v>32</v>
      </c>
      <c r="C24" s="2">
        <v>2458.55033</v>
      </c>
      <c r="D24" s="2">
        <v>0</v>
      </c>
      <c r="E24" s="2">
        <v>0</v>
      </c>
      <c r="F24" s="2">
        <v>4217.8980000000001</v>
      </c>
      <c r="G24" s="2">
        <v>0</v>
      </c>
      <c r="H24" s="2">
        <f>1622.27463-1200</f>
        <v>422.27462999999989</v>
      </c>
      <c r="I24" s="2">
        <v>0</v>
      </c>
      <c r="J24" s="2">
        <v>2757.4964</v>
      </c>
      <c r="K24" s="2">
        <v>0</v>
      </c>
      <c r="L24" s="2">
        <v>2500</v>
      </c>
      <c r="M24" s="2">
        <v>0</v>
      </c>
      <c r="N24" s="13" t="s">
        <v>34</v>
      </c>
      <c r="O24" s="14">
        <v>605</v>
      </c>
    </row>
    <row r="25" spans="1:16" ht="115.5" customHeight="1">
      <c r="A25" s="112" t="s">
        <v>33</v>
      </c>
      <c r="B25" s="26" t="s">
        <v>60</v>
      </c>
      <c r="C25" s="2">
        <f>SUM(C26:C27)</f>
        <v>256.68544000000003</v>
      </c>
      <c r="D25" s="2">
        <f t="shared" ref="D25:M25" si="4">SUM(D26:D27)</f>
        <v>0</v>
      </c>
      <c r="E25" s="2">
        <f t="shared" si="4"/>
        <v>362.98951</v>
      </c>
      <c r="F25" s="2">
        <f>SUM(F26:F27)</f>
        <v>78.731439999999992</v>
      </c>
      <c r="G25" s="2">
        <f t="shared" si="4"/>
        <v>1491.3920000000001</v>
      </c>
      <c r="H25" s="2">
        <f t="shared" si="4"/>
        <v>0</v>
      </c>
      <c r="I25" s="2">
        <f t="shared" si="4"/>
        <v>0</v>
      </c>
      <c r="J25" s="2">
        <f t="shared" si="4"/>
        <v>0</v>
      </c>
      <c r="K25" s="2">
        <f t="shared" si="4"/>
        <v>0</v>
      </c>
      <c r="L25" s="2">
        <f t="shared" si="4"/>
        <v>0</v>
      </c>
      <c r="M25" s="2">
        <f t="shared" si="4"/>
        <v>0</v>
      </c>
      <c r="N25" s="13" t="s">
        <v>34</v>
      </c>
      <c r="O25" s="14" t="s">
        <v>65</v>
      </c>
    </row>
    <row r="26" spans="1:16" ht="33" customHeight="1">
      <c r="A26" s="114"/>
      <c r="B26" s="27" t="s">
        <v>108</v>
      </c>
      <c r="C26" s="3">
        <v>229.06325000000001</v>
      </c>
      <c r="D26" s="2"/>
      <c r="E26" s="3">
        <v>323.92782</v>
      </c>
      <c r="F26" s="3">
        <v>73.931439999999995</v>
      </c>
      <c r="G26" s="3">
        <v>1401.251</v>
      </c>
      <c r="H26" s="3"/>
      <c r="I26" s="3"/>
      <c r="J26" s="3"/>
      <c r="K26" s="3"/>
      <c r="L26" s="3"/>
      <c r="M26" s="3"/>
    </row>
    <row r="27" spans="1:16" ht="52.5" customHeight="1">
      <c r="A27" s="78"/>
      <c r="B27" s="27" t="s">
        <v>109</v>
      </c>
      <c r="C27" s="3">
        <v>27.62219</v>
      </c>
      <c r="D27" s="2"/>
      <c r="E27" s="3">
        <v>39.061689999999999</v>
      </c>
      <c r="F27" s="3">
        <v>4.8</v>
      </c>
      <c r="G27" s="3">
        <v>90.141000000000005</v>
      </c>
      <c r="H27" s="3"/>
      <c r="I27" s="3"/>
      <c r="J27" s="3"/>
      <c r="K27" s="3"/>
      <c r="L27" s="3"/>
      <c r="M27" s="3"/>
    </row>
    <row r="28" spans="1:16" ht="146.25" customHeight="1">
      <c r="A28" s="78" t="s">
        <v>35</v>
      </c>
      <c r="B28" s="26" t="s">
        <v>77</v>
      </c>
      <c r="C28" s="54">
        <f>C31+C30+C29</f>
        <v>56.25</v>
      </c>
      <c r="D28" s="2">
        <f t="shared" ref="D28:M28" si="5">D31+D30+D29</f>
        <v>0</v>
      </c>
      <c r="E28" s="54">
        <f>E31+E30+E29</f>
        <v>1068.3800000000001</v>
      </c>
      <c r="F28" s="2">
        <f>SUM(F29:F32)</f>
        <v>9.1561800000000009</v>
      </c>
      <c r="G28" s="2">
        <f>SUM(G29:G32)</f>
        <v>169.48836</v>
      </c>
      <c r="H28" s="2">
        <f t="shared" si="5"/>
        <v>0</v>
      </c>
      <c r="I28" s="2">
        <f t="shared" si="5"/>
        <v>0</v>
      </c>
      <c r="J28" s="2">
        <f t="shared" si="5"/>
        <v>0</v>
      </c>
      <c r="K28" s="2">
        <f t="shared" si="5"/>
        <v>0</v>
      </c>
      <c r="L28" s="2">
        <f t="shared" si="5"/>
        <v>0</v>
      </c>
      <c r="M28" s="2">
        <f t="shared" si="5"/>
        <v>0</v>
      </c>
      <c r="O28" s="14" t="s">
        <v>158</v>
      </c>
    </row>
    <row r="29" spans="1:16" ht="53.25" customHeight="1">
      <c r="A29" s="78"/>
      <c r="B29" s="27" t="s">
        <v>110</v>
      </c>
      <c r="C29" s="51">
        <v>25.48</v>
      </c>
      <c r="D29" s="3"/>
      <c r="E29" s="51">
        <v>484.12</v>
      </c>
      <c r="F29" s="3"/>
      <c r="G29" s="3"/>
      <c r="H29" s="3"/>
      <c r="I29" s="3"/>
      <c r="J29" s="3"/>
      <c r="K29" s="3"/>
      <c r="L29" s="3"/>
      <c r="M29" s="3"/>
    </row>
    <row r="30" spans="1:16" ht="66" customHeight="1">
      <c r="A30" s="78"/>
      <c r="B30" s="27" t="s">
        <v>111</v>
      </c>
      <c r="C30" s="51">
        <v>11.29</v>
      </c>
      <c r="D30" s="3"/>
      <c r="E30" s="51">
        <v>214.3</v>
      </c>
      <c r="F30" s="3"/>
      <c r="G30" s="3"/>
      <c r="H30" s="3"/>
      <c r="I30" s="3"/>
      <c r="J30" s="3"/>
      <c r="K30" s="3"/>
      <c r="L30" s="3"/>
      <c r="M30" s="3"/>
    </row>
    <row r="31" spans="1:16" ht="66" customHeight="1">
      <c r="A31" s="53"/>
      <c r="B31" s="27" t="s">
        <v>112</v>
      </c>
      <c r="C31" s="51">
        <v>19.48</v>
      </c>
      <c r="D31" s="3"/>
      <c r="E31" s="51">
        <v>369.96</v>
      </c>
      <c r="F31" s="3"/>
      <c r="G31" s="3"/>
      <c r="H31" s="3"/>
      <c r="I31" s="3"/>
      <c r="J31" s="3"/>
      <c r="K31" s="3"/>
      <c r="L31" s="51"/>
      <c r="M31" s="3"/>
    </row>
    <row r="32" spans="1:16" ht="97.5" customHeight="1">
      <c r="A32" s="53"/>
      <c r="B32" s="27" t="s">
        <v>186</v>
      </c>
      <c r="C32" s="51"/>
      <c r="D32" s="3"/>
      <c r="E32" s="51"/>
      <c r="F32" s="3">
        <v>9.1561800000000009</v>
      </c>
      <c r="G32" s="3">
        <v>169.48836</v>
      </c>
      <c r="H32" s="3"/>
      <c r="I32" s="3"/>
      <c r="J32" s="3"/>
      <c r="K32" s="3"/>
      <c r="L32" s="51"/>
      <c r="M32" s="3"/>
    </row>
    <row r="33" spans="1:17" ht="128.25" customHeight="1">
      <c r="A33" s="78" t="s">
        <v>37</v>
      </c>
      <c r="B33" s="26" t="s">
        <v>78</v>
      </c>
      <c r="C33" s="39">
        <f>SUM(C34:C36)</f>
        <v>115.33198999999999</v>
      </c>
      <c r="D33" s="39">
        <f>SUM(D34:D36)</f>
        <v>0</v>
      </c>
      <c r="E33" s="39">
        <f>SUM(E34:E36)</f>
        <v>1573.27133</v>
      </c>
      <c r="F33" s="2">
        <f>SUM(F34:F40)</f>
        <v>258.12072000000001</v>
      </c>
      <c r="G33" s="2">
        <f>SUM(G34:G40)</f>
        <v>3099.9382099999998</v>
      </c>
      <c r="H33" s="2">
        <f t="shared" ref="H33:M33" si="6">SUM(H34:H35)</f>
        <v>0</v>
      </c>
      <c r="I33" s="2">
        <f t="shared" si="6"/>
        <v>0</v>
      </c>
      <c r="J33" s="2">
        <f t="shared" si="6"/>
        <v>0</v>
      </c>
      <c r="K33" s="2">
        <f t="shared" si="6"/>
        <v>0</v>
      </c>
      <c r="L33" s="2">
        <f t="shared" si="6"/>
        <v>0</v>
      </c>
      <c r="M33" s="2">
        <f t="shared" si="6"/>
        <v>0</v>
      </c>
      <c r="O33" s="14" t="s">
        <v>159</v>
      </c>
    </row>
    <row r="34" spans="1:17" ht="64.5" customHeight="1">
      <c r="A34" s="78"/>
      <c r="B34" s="27" t="s">
        <v>113</v>
      </c>
      <c r="C34" s="38">
        <v>35</v>
      </c>
      <c r="D34" s="38"/>
      <c r="E34" s="38">
        <v>665</v>
      </c>
      <c r="F34" s="3"/>
      <c r="G34" s="3"/>
      <c r="H34" s="3"/>
      <c r="I34" s="3"/>
      <c r="J34" s="3"/>
      <c r="K34" s="3"/>
      <c r="L34" s="51"/>
      <c r="M34" s="3"/>
    </row>
    <row r="35" spans="1:17" ht="33.75" customHeight="1">
      <c r="A35" s="53"/>
      <c r="B35" s="27" t="s">
        <v>114</v>
      </c>
      <c r="C35" s="38">
        <v>5.7850000000000001</v>
      </c>
      <c r="D35" s="38"/>
      <c r="E35" s="38">
        <v>109.91500000000001</v>
      </c>
      <c r="F35" s="3"/>
      <c r="G35" s="3"/>
      <c r="H35" s="3"/>
      <c r="I35" s="3"/>
      <c r="J35" s="3"/>
      <c r="K35" s="3"/>
      <c r="L35" s="51"/>
      <c r="M35" s="3"/>
    </row>
    <row r="36" spans="1:17" ht="33.75" customHeight="1">
      <c r="A36" s="53"/>
      <c r="B36" s="27" t="s">
        <v>146</v>
      </c>
      <c r="C36" s="38">
        <v>74.546989999999994</v>
      </c>
      <c r="D36" s="38"/>
      <c r="E36" s="38">
        <v>798.35632999999996</v>
      </c>
      <c r="F36" s="3"/>
      <c r="G36" s="3"/>
      <c r="H36" s="3"/>
      <c r="I36" s="3"/>
      <c r="J36" s="3"/>
      <c r="K36" s="3"/>
      <c r="L36" s="51"/>
      <c r="M36" s="3"/>
    </row>
    <row r="37" spans="1:17" ht="96" customHeight="1">
      <c r="A37" s="53"/>
      <c r="B37" s="27" t="s">
        <v>161</v>
      </c>
      <c r="C37" s="38"/>
      <c r="D37" s="38"/>
      <c r="E37" s="38"/>
      <c r="F37" s="38">
        <v>103.196</v>
      </c>
      <c r="G37" s="38">
        <v>1239.34367</v>
      </c>
      <c r="H37" s="3"/>
      <c r="I37" s="3"/>
      <c r="J37" s="3"/>
      <c r="K37" s="3"/>
      <c r="L37" s="51"/>
      <c r="M37" s="3"/>
    </row>
    <row r="38" spans="1:17" ht="36" customHeight="1">
      <c r="A38" s="53"/>
      <c r="B38" s="27" t="s">
        <v>162</v>
      </c>
      <c r="C38" s="38"/>
      <c r="D38" s="38"/>
      <c r="E38" s="38"/>
      <c r="F38" s="38">
        <v>56.784999999999997</v>
      </c>
      <c r="G38" s="38">
        <v>681.96816000000001</v>
      </c>
      <c r="H38" s="3"/>
      <c r="I38" s="3"/>
      <c r="J38" s="3"/>
      <c r="K38" s="3"/>
      <c r="L38" s="51"/>
      <c r="M38" s="3"/>
    </row>
    <row r="39" spans="1:17" ht="84" customHeight="1">
      <c r="A39" s="53"/>
      <c r="B39" s="27" t="s">
        <v>163</v>
      </c>
      <c r="C39" s="38"/>
      <c r="D39" s="38"/>
      <c r="E39" s="38"/>
      <c r="F39" s="38">
        <v>87.780720000000002</v>
      </c>
      <c r="G39" s="38">
        <v>1054.21928</v>
      </c>
      <c r="H39" s="3"/>
      <c r="I39" s="3"/>
      <c r="J39" s="3"/>
      <c r="K39" s="3"/>
      <c r="L39" s="51"/>
      <c r="M39" s="3"/>
    </row>
    <row r="40" spans="1:17" ht="97.5" customHeight="1">
      <c r="A40" s="53"/>
      <c r="B40" s="27" t="s">
        <v>164</v>
      </c>
      <c r="C40" s="38"/>
      <c r="D40" s="38"/>
      <c r="E40" s="38"/>
      <c r="F40" s="38">
        <v>10.359</v>
      </c>
      <c r="G40" s="38">
        <v>124.4071</v>
      </c>
      <c r="H40" s="3"/>
      <c r="I40" s="3"/>
      <c r="J40" s="3"/>
      <c r="K40" s="3"/>
      <c r="L40" s="51"/>
      <c r="M40" s="3"/>
    </row>
    <row r="41" spans="1:17" ht="48.75" customHeight="1">
      <c r="A41" s="78" t="s">
        <v>38</v>
      </c>
      <c r="B41" s="26" t="s">
        <v>84</v>
      </c>
      <c r="C41" s="2">
        <f>C42+C43+C44</f>
        <v>0</v>
      </c>
      <c r="D41" s="2">
        <f t="shared" ref="D41:M41" si="7">D42+D43+D44</f>
        <v>0</v>
      </c>
      <c r="E41" s="2">
        <f t="shared" si="7"/>
        <v>0</v>
      </c>
      <c r="F41" s="2">
        <f t="shared" si="7"/>
        <v>0</v>
      </c>
      <c r="G41" s="2">
        <f t="shared" si="7"/>
        <v>0</v>
      </c>
      <c r="H41" s="2">
        <f>H42+H43+H44</f>
        <v>30</v>
      </c>
      <c r="I41" s="2">
        <f>I42+I43+I44</f>
        <v>570</v>
      </c>
      <c r="J41" s="2">
        <f t="shared" si="7"/>
        <v>0</v>
      </c>
      <c r="K41" s="2">
        <f t="shared" si="7"/>
        <v>0</v>
      </c>
      <c r="L41" s="2">
        <f t="shared" si="7"/>
        <v>0</v>
      </c>
      <c r="M41" s="2">
        <f t="shared" si="7"/>
        <v>0</v>
      </c>
      <c r="O41" s="14" t="s">
        <v>168</v>
      </c>
    </row>
    <row r="42" spans="1:17" ht="128.25" customHeight="1">
      <c r="A42" s="78"/>
      <c r="B42" s="27" t="s">
        <v>115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7" ht="48.75" customHeight="1">
      <c r="A43" s="78"/>
      <c r="B43" s="27" t="s">
        <v>116</v>
      </c>
      <c r="C43" s="3"/>
      <c r="D43" s="3"/>
      <c r="E43" s="3"/>
      <c r="F43" s="3">
        <v>0</v>
      </c>
      <c r="G43" s="3"/>
      <c r="H43" s="3"/>
      <c r="I43" s="3"/>
      <c r="J43" s="3"/>
      <c r="K43" s="3"/>
      <c r="L43" s="3"/>
      <c r="M43" s="3"/>
    </row>
    <row r="44" spans="1:17" ht="35.25" customHeight="1">
      <c r="A44" s="53"/>
      <c r="B44" s="27" t="s">
        <v>117</v>
      </c>
      <c r="C44" s="3"/>
      <c r="D44" s="3"/>
      <c r="E44" s="3"/>
      <c r="F44" s="3"/>
      <c r="G44" s="3"/>
      <c r="H44" s="3">
        <v>30</v>
      </c>
      <c r="I44" s="3">
        <v>570</v>
      </c>
      <c r="J44" s="3"/>
      <c r="K44" s="3"/>
      <c r="L44" s="51"/>
      <c r="M44" s="3"/>
    </row>
    <row r="45" spans="1:17" s="50" customFormat="1" ht="35.25" customHeight="1">
      <c r="A45" s="78" t="s">
        <v>149</v>
      </c>
      <c r="B45" s="26" t="s">
        <v>150</v>
      </c>
      <c r="C45" s="2">
        <f>C46+C47</f>
        <v>15.2</v>
      </c>
      <c r="D45" s="2">
        <f t="shared" ref="D45:M45" si="8">D46+D47</f>
        <v>0</v>
      </c>
      <c r="E45" s="2">
        <f t="shared" si="8"/>
        <v>288.8</v>
      </c>
      <c r="F45" s="2">
        <f>F46+F47+F48</f>
        <v>795.11703999999997</v>
      </c>
      <c r="G45" s="2">
        <f t="shared" si="8"/>
        <v>1062.0999999999999</v>
      </c>
      <c r="H45" s="2">
        <f t="shared" si="8"/>
        <v>0</v>
      </c>
      <c r="I45" s="2">
        <f t="shared" si="8"/>
        <v>0</v>
      </c>
      <c r="J45" s="2">
        <f t="shared" si="8"/>
        <v>0</v>
      </c>
      <c r="K45" s="2">
        <f t="shared" si="8"/>
        <v>0</v>
      </c>
      <c r="L45" s="2">
        <f t="shared" si="8"/>
        <v>0</v>
      </c>
      <c r="M45" s="2">
        <f t="shared" si="8"/>
        <v>0</v>
      </c>
      <c r="N45" s="48"/>
      <c r="O45" s="66" t="s">
        <v>167</v>
      </c>
      <c r="Q45" s="56"/>
    </row>
    <row r="46" spans="1:17" ht="51.75" customHeight="1">
      <c r="A46" s="53"/>
      <c r="B46" s="27" t="s">
        <v>151</v>
      </c>
      <c r="C46" s="3">
        <v>15.2</v>
      </c>
      <c r="D46" s="3"/>
      <c r="E46" s="3">
        <v>288.8</v>
      </c>
      <c r="F46" s="3"/>
      <c r="G46" s="3"/>
      <c r="H46" s="3"/>
      <c r="I46" s="3"/>
      <c r="J46" s="3"/>
      <c r="K46" s="3"/>
      <c r="L46" s="51"/>
      <c r="M46" s="3"/>
    </row>
    <row r="47" spans="1:17" ht="51.75" customHeight="1">
      <c r="A47" s="53"/>
      <c r="B47" s="27" t="s">
        <v>188</v>
      </c>
      <c r="C47" s="3"/>
      <c r="D47" s="3"/>
      <c r="E47" s="3"/>
      <c r="F47" s="3">
        <f>388.19704+139.92</f>
        <v>528.11703999999997</v>
      </c>
      <c r="G47" s="3">
        <v>1062.0999999999999</v>
      </c>
      <c r="H47" s="3"/>
      <c r="I47" s="3"/>
      <c r="J47" s="3"/>
      <c r="K47" s="3"/>
      <c r="L47" s="51"/>
      <c r="M47" s="3"/>
    </row>
    <row r="48" spans="1:17" ht="34.5" customHeight="1">
      <c r="A48" s="53"/>
      <c r="B48" s="27" t="s">
        <v>189</v>
      </c>
      <c r="C48" s="3"/>
      <c r="D48" s="3"/>
      <c r="E48" s="3"/>
      <c r="F48" s="3">
        <v>267</v>
      </c>
      <c r="G48" s="3"/>
      <c r="H48" s="3"/>
      <c r="I48" s="3"/>
      <c r="J48" s="3"/>
      <c r="K48" s="3"/>
      <c r="L48" s="51"/>
      <c r="M48" s="3"/>
    </row>
    <row r="49" spans="1:15" ht="51.75" customHeight="1">
      <c r="A49" s="78" t="s">
        <v>165</v>
      </c>
      <c r="B49" s="15" t="s">
        <v>138</v>
      </c>
      <c r="C49" s="3"/>
      <c r="D49" s="3"/>
      <c r="E49" s="3"/>
      <c r="F49" s="39">
        <f>F50</f>
        <v>10.52655</v>
      </c>
      <c r="G49" s="39">
        <f>G50</f>
        <v>200</v>
      </c>
      <c r="H49" s="3"/>
      <c r="I49" s="3"/>
      <c r="J49" s="3"/>
      <c r="K49" s="3"/>
      <c r="L49" s="51"/>
      <c r="M49" s="3"/>
      <c r="O49" s="14" t="s">
        <v>166</v>
      </c>
    </row>
    <row r="50" spans="1:15" ht="51.75" customHeight="1">
      <c r="A50" s="53"/>
      <c r="B50" s="16" t="s">
        <v>170</v>
      </c>
      <c r="C50" s="3"/>
      <c r="D50" s="3"/>
      <c r="E50" s="3"/>
      <c r="F50" s="38">
        <v>10.52655</v>
      </c>
      <c r="G50" s="38">
        <v>200</v>
      </c>
      <c r="H50" s="3"/>
      <c r="I50" s="3"/>
      <c r="J50" s="3"/>
      <c r="K50" s="3"/>
      <c r="L50" s="51"/>
      <c r="M50" s="3"/>
    </row>
    <row r="51" spans="1:15" ht="51.75" customHeight="1">
      <c r="A51" s="78" t="s">
        <v>171</v>
      </c>
      <c r="B51" s="15" t="s">
        <v>172</v>
      </c>
      <c r="C51" s="2"/>
      <c r="D51" s="2"/>
      <c r="E51" s="2"/>
      <c r="F51" s="39">
        <f>F52+F53+F54</f>
        <v>210.54774000000003</v>
      </c>
      <c r="G51" s="39">
        <f>G52+G53</f>
        <v>22779.421470000001</v>
      </c>
      <c r="H51" s="70">
        <v>160.90600000000001</v>
      </c>
      <c r="I51" s="70">
        <v>15929.77599</v>
      </c>
      <c r="J51" s="2"/>
      <c r="K51" s="2"/>
      <c r="L51" s="54"/>
      <c r="M51" s="2"/>
      <c r="O51" s="14" t="s">
        <v>175</v>
      </c>
    </row>
    <row r="52" spans="1:15" ht="85.5" customHeight="1">
      <c r="A52" s="53"/>
      <c r="B52" s="16" t="s">
        <v>173</v>
      </c>
      <c r="C52" s="3"/>
      <c r="D52" s="3"/>
      <c r="E52" s="3"/>
      <c r="F52" s="38">
        <v>100.13401</v>
      </c>
      <c r="G52" s="38">
        <v>9913.2668400000002</v>
      </c>
      <c r="H52" s="3"/>
      <c r="I52" s="3"/>
      <c r="J52" s="3"/>
      <c r="K52" s="3"/>
      <c r="L52" s="51"/>
      <c r="M52" s="3"/>
    </row>
    <row r="53" spans="1:15" ht="84" customHeight="1">
      <c r="A53" s="53"/>
      <c r="B53" s="16" t="s">
        <v>174</v>
      </c>
      <c r="C53" s="3"/>
      <c r="D53" s="3"/>
      <c r="E53" s="3"/>
      <c r="F53" s="38">
        <f>129.96116-19.54743</f>
        <v>110.41373000000002</v>
      </c>
      <c r="G53" s="38">
        <v>12866.154630000001</v>
      </c>
      <c r="H53" s="3"/>
      <c r="I53" s="3"/>
      <c r="J53" s="3"/>
      <c r="K53" s="3"/>
      <c r="L53" s="51"/>
      <c r="M53" s="3"/>
    </row>
    <row r="54" spans="1:15" ht="36" customHeight="1">
      <c r="A54" s="53"/>
      <c r="B54" s="16" t="s">
        <v>187</v>
      </c>
      <c r="C54" s="3"/>
      <c r="D54" s="3"/>
      <c r="E54" s="3"/>
      <c r="F54" s="38"/>
      <c r="G54" s="38"/>
      <c r="H54" s="3"/>
      <c r="I54" s="3"/>
      <c r="J54" s="3"/>
      <c r="K54" s="3"/>
      <c r="L54" s="51"/>
      <c r="M54" s="3"/>
    </row>
    <row r="55" spans="1:15">
      <c r="A55" s="80"/>
      <c r="B55" s="15" t="s">
        <v>8</v>
      </c>
      <c r="C55" s="2">
        <f t="shared" ref="C55:M55" si="9">C5+C8+C11+C19+C21+C22+C23+C24+C25+C28+C33+C41+C45+C49+C51</f>
        <v>19469.993539999999</v>
      </c>
      <c r="D55" s="2">
        <f t="shared" si="9"/>
        <v>0</v>
      </c>
      <c r="E55" s="2">
        <f t="shared" si="9"/>
        <v>96268.21060000002</v>
      </c>
      <c r="F55" s="2">
        <f t="shared" si="9"/>
        <v>18799.943180000002</v>
      </c>
      <c r="G55" s="2">
        <f t="shared" si="9"/>
        <v>51846.401830000003</v>
      </c>
      <c r="H55" s="2">
        <f t="shared" si="9"/>
        <v>12917.273630000002</v>
      </c>
      <c r="I55" s="2">
        <f t="shared" si="9"/>
        <v>41861.715989999997</v>
      </c>
      <c r="J55" s="2">
        <f t="shared" si="9"/>
        <v>16322.4964</v>
      </c>
      <c r="K55" s="2">
        <f t="shared" si="9"/>
        <v>0</v>
      </c>
      <c r="L55" s="2">
        <f t="shared" si="9"/>
        <v>13110</v>
      </c>
      <c r="M55" s="2">
        <f t="shared" si="9"/>
        <v>0</v>
      </c>
    </row>
  </sheetData>
  <mergeCells count="13">
    <mergeCell ref="A1:M1"/>
    <mergeCell ref="A25:A26"/>
    <mergeCell ref="A11:A12"/>
    <mergeCell ref="A19:A20"/>
    <mergeCell ref="A8:A9"/>
    <mergeCell ref="J3:K3"/>
    <mergeCell ref="L3:M3"/>
    <mergeCell ref="A2:A4"/>
    <mergeCell ref="B2:B4"/>
    <mergeCell ref="C3:E3"/>
    <mergeCell ref="F3:G3"/>
    <mergeCell ref="H3:I3"/>
    <mergeCell ref="C2:M2"/>
  </mergeCells>
  <pageMargins left="0.27559055118110237" right="0.15748031496062992" top="0.39370078740157483" bottom="0.39370078740157483" header="0.19685039370078741" footer="0.15748031496062992"/>
  <pageSetup paperSize="9" scale="79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A19" zoomScale="85" zoomScaleNormal="85" workbookViewId="0">
      <selection activeCell="S10" sqref="S10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1.28515625" style="4" customWidth="1"/>
    <col min="4" max="4" width="7.85546875" style="4" customWidth="1"/>
    <col min="5" max="5" width="12" style="4" customWidth="1"/>
    <col min="6" max="6" width="13.85546875" style="4" customWidth="1"/>
    <col min="7" max="7" width="11.85546875" style="4" customWidth="1"/>
    <col min="8" max="8" width="10.85546875" style="4" customWidth="1"/>
    <col min="9" max="9" width="10.7109375" style="4" customWidth="1"/>
    <col min="10" max="10" width="10.28515625" style="13" customWidth="1"/>
    <col min="11" max="11" width="11.28515625" style="13" customWidth="1"/>
    <col min="12" max="12" width="12.5703125" style="29" customWidth="1"/>
    <col min="13" max="13" width="10.7109375" style="4" customWidth="1"/>
    <col min="14" max="14" width="12.5703125" style="4" customWidth="1"/>
    <col min="15" max="15" width="6" style="13" customWidth="1"/>
    <col min="16" max="16" width="9.140625" style="29"/>
    <col min="17" max="16384" width="9.140625" style="4"/>
  </cols>
  <sheetData>
    <row r="1" spans="1:16" ht="60" customHeight="1">
      <c r="A1" s="110" t="s">
        <v>132</v>
      </c>
      <c r="B1" s="110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spans="1:16" ht="15.75" customHeight="1">
      <c r="A2" s="115" t="s">
        <v>15</v>
      </c>
      <c r="B2" s="116" t="s">
        <v>14</v>
      </c>
      <c r="C2" s="115" t="s">
        <v>0</v>
      </c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</row>
    <row r="3" spans="1:16" ht="59.25" customHeight="1">
      <c r="A3" s="115"/>
      <c r="B3" s="116"/>
      <c r="C3" s="115" t="s">
        <v>52</v>
      </c>
      <c r="D3" s="115"/>
      <c r="E3" s="115"/>
      <c r="F3" s="115" t="s">
        <v>73</v>
      </c>
      <c r="G3" s="115"/>
      <c r="H3" s="115" t="s">
        <v>74</v>
      </c>
      <c r="I3" s="115"/>
      <c r="J3" s="115" t="s">
        <v>79</v>
      </c>
      <c r="K3" s="115"/>
      <c r="L3" s="115"/>
      <c r="M3" s="115" t="s">
        <v>80</v>
      </c>
      <c r="N3" s="115"/>
    </row>
    <row r="4" spans="1:16" ht="28.5" customHeight="1">
      <c r="A4" s="115"/>
      <c r="B4" s="116"/>
      <c r="C4" s="79" t="s">
        <v>12</v>
      </c>
      <c r="D4" s="79" t="s">
        <v>16</v>
      </c>
      <c r="E4" s="79" t="s">
        <v>13</v>
      </c>
      <c r="F4" s="79" t="s">
        <v>12</v>
      </c>
      <c r="G4" s="79" t="s">
        <v>13</v>
      </c>
      <c r="H4" s="79" t="s">
        <v>12</v>
      </c>
      <c r="I4" s="79" t="s">
        <v>13</v>
      </c>
      <c r="J4" s="79" t="s">
        <v>12</v>
      </c>
      <c r="K4" s="79" t="s">
        <v>13</v>
      </c>
      <c r="L4" s="79" t="s">
        <v>70</v>
      </c>
      <c r="M4" s="79" t="s">
        <v>12</v>
      </c>
      <c r="N4" s="79" t="s">
        <v>13</v>
      </c>
    </row>
    <row r="5" spans="1:16" ht="59.25" hidden="1" customHeight="1">
      <c r="A5" s="80" t="s">
        <v>1</v>
      </c>
      <c r="B5" s="15" t="s">
        <v>40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13" t="s">
        <v>23</v>
      </c>
      <c r="P5" s="29" t="s">
        <v>41</v>
      </c>
    </row>
    <row r="6" spans="1:16" ht="59.25" hidden="1" customHeight="1">
      <c r="A6" s="80"/>
      <c r="B6" s="16" t="s">
        <v>68</v>
      </c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</row>
    <row r="7" spans="1:16" ht="59.25" hidden="1" customHeight="1">
      <c r="A7" s="118" t="s">
        <v>3</v>
      </c>
      <c r="B7" s="15" t="s">
        <v>42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13" t="s">
        <v>43</v>
      </c>
      <c r="P7" s="29" t="s">
        <v>44</v>
      </c>
    </row>
    <row r="8" spans="1:16" ht="59.25" hidden="1" customHeight="1">
      <c r="A8" s="118"/>
      <c r="B8" s="16" t="s">
        <v>67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6" ht="59.25" hidden="1" customHeight="1">
      <c r="A9" s="76"/>
      <c r="B9" s="27" t="s">
        <v>69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6" ht="53.25" customHeight="1">
      <c r="A10" s="112" t="s">
        <v>1</v>
      </c>
      <c r="B10" s="15" t="s">
        <v>133</v>
      </c>
      <c r="C10" s="2">
        <f>SUM(C11:C13)</f>
        <v>468</v>
      </c>
      <c r="D10" s="2">
        <f t="shared" ref="D10:N10" si="0">SUM(D11:D13)</f>
        <v>0</v>
      </c>
      <c r="E10" s="54">
        <f t="shared" si="0"/>
        <v>4603.8500000000004</v>
      </c>
      <c r="F10" s="2">
        <f t="shared" si="0"/>
        <v>87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0</v>
      </c>
      <c r="K10" s="2">
        <f t="shared" si="0"/>
        <v>0</v>
      </c>
      <c r="L10" s="2">
        <f t="shared" si="0"/>
        <v>0</v>
      </c>
      <c r="M10" s="2">
        <f t="shared" si="0"/>
        <v>0</v>
      </c>
      <c r="N10" s="2">
        <f t="shared" si="0"/>
        <v>0</v>
      </c>
      <c r="O10" s="13" t="s">
        <v>22</v>
      </c>
      <c r="P10" s="29" t="s">
        <v>45</v>
      </c>
    </row>
    <row r="11" spans="1:16" ht="51.75" customHeight="1">
      <c r="A11" s="113"/>
      <c r="B11" s="41" t="s">
        <v>118</v>
      </c>
      <c r="C11" s="3">
        <v>320</v>
      </c>
      <c r="D11" s="3"/>
      <c r="E11" s="51">
        <v>4603.8500000000004</v>
      </c>
      <c r="F11" s="3"/>
      <c r="G11" s="3"/>
      <c r="H11" s="3"/>
      <c r="I11" s="3"/>
      <c r="J11" s="3"/>
      <c r="K11" s="3"/>
      <c r="L11" s="3"/>
      <c r="M11" s="3"/>
      <c r="N11" s="3"/>
    </row>
    <row r="12" spans="1:16" ht="68.25" customHeight="1">
      <c r="A12" s="113"/>
      <c r="B12" s="41" t="s">
        <v>119</v>
      </c>
      <c r="C12" s="3">
        <v>148</v>
      </c>
      <c r="D12" s="3"/>
      <c r="E12" s="51"/>
      <c r="F12" s="3">
        <v>87</v>
      </c>
      <c r="G12" s="3"/>
      <c r="H12" s="3"/>
      <c r="I12" s="3"/>
      <c r="J12" s="3"/>
      <c r="K12" s="3"/>
      <c r="L12" s="3"/>
      <c r="M12" s="3"/>
      <c r="N12" s="3"/>
    </row>
    <row r="13" spans="1:16" ht="52.5" customHeight="1">
      <c r="A13" s="114"/>
      <c r="B13" s="41" t="s">
        <v>135</v>
      </c>
      <c r="C13" s="3"/>
      <c r="D13" s="3"/>
      <c r="E13" s="51"/>
      <c r="F13" s="3"/>
      <c r="G13" s="3"/>
      <c r="H13" s="3"/>
      <c r="I13" s="3"/>
      <c r="J13" s="3"/>
      <c r="K13" s="3"/>
      <c r="L13" s="3"/>
      <c r="M13" s="3"/>
      <c r="N13" s="3"/>
    </row>
    <row r="14" spans="1:16" ht="33.75" customHeight="1">
      <c r="A14" s="112" t="s">
        <v>3</v>
      </c>
      <c r="B14" s="15" t="s">
        <v>137</v>
      </c>
      <c r="C14" s="2">
        <f>C15</f>
        <v>729</v>
      </c>
      <c r="D14" s="2">
        <f t="shared" ref="D14:N14" si="1">D15</f>
        <v>0</v>
      </c>
      <c r="E14" s="2">
        <f t="shared" si="1"/>
        <v>72175</v>
      </c>
      <c r="F14" s="2">
        <f>SUM(F15:F21)</f>
        <v>540.92700000000002</v>
      </c>
      <c r="G14" s="2">
        <f>SUM(G15:G21)</f>
        <v>40423.440999999999</v>
      </c>
      <c r="H14" s="2">
        <f t="shared" si="1"/>
        <v>0</v>
      </c>
      <c r="I14" s="2">
        <f t="shared" si="1"/>
        <v>0</v>
      </c>
      <c r="J14" s="2">
        <f t="shared" si="1"/>
        <v>0</v>
      </c>
      <c r="K14" s="2">
        <f t="shared" si="1"/>
        <v>0</v>
      </c>
      <c r="L14" s="2">
        <f t="shared" si="1"/>
        <v>0</v>
      </c>
      <c r="M14" s="2">
        <f t="shared" si="1"/>
        <v>0</v>
      </c>
      <c r="N14" s="2">
        <f t="shared" si="1"/>
        <v>0</v>
      </c>
      <c r="O14" s="13" t="s">
        <v>43</v>
      </c>
      <c r="P14" s="29" t="s">
        <v>169</v>
      </c>
    </row>
    <row r="15" spans="1:16" ht="49.5" customHeight="1">
      <c r="A15" s="114"/>
      <c r="B15" s="16" t="s">
        <v>136</v>
      </c>
      <c r="C15" s="3">
        <v>729</v>
      </c>
      <c r="D15" s="3"/>
      <c r="E15" s="3">
        <v>72175</v>
      </c>
      <c r="F15" s="3"/>
      <c r="G15" s="3"/>
      <c r="H15" s="3"/>
      <c r="I15" s="3"/>
      <c r="J15" s="3"/>
      <c r="K15" s="3"/>
      <c r="L15" s="3"/>
      <c r="M15" s="3"/>
      <c r="N15" s="3"/>
    </row>
    <row r="16" spans="1:16" ht="64.5" customHeight="1">
      <c r="A16" s="77"/>
      <c r="B16" s="16" t="s">
        <v>181</v>
      </c>
      <c r="C16" s="3"/>
      <c r="D16" s="3"/>
      <c r="E16" s="3"/>
      <c r="F16" s="3">
        <v>390.7</v>
      </c>
      <c r="G16" s="3">
        <v>39471.313999999998</v>
      </c>
      <c r="H16" s="3"/>
      <c r="I16" s="3"/>
      <c r="J16" s="3"/>
      <c r="K16" s="3"/>
      <c r="L16" s="3"/>
      <c r="M16" s="3"/>
      <c r="N16" s="3"/>
    </row>
    <row r="17" spans="1:16" ht="64.5" customHeight="1">
      <c r="A17" s="77"/>
      <c r="B17" s="16" t="s">
        <v>190</v>
      </c>
      <c r="C17" s="3"/>
      <c r="D17" s="3"/>
      <c r="E17" s="3"/>
      <c r="F17" s="3">
        <f>6</f>
        <v>6</v>
      </c>
      <c r="G17" s="3">
        <v>593</v>
      </c>
      <c r="H17" s="3"/>
      <c r="I17" s="3"/>
      <c r="J17" s="3"/>
      <c r="K17" s="3"/>
      <c r="L17" s="3"/>
      <c r="M17" s="3"/>
      <c r="N17" s="3"/>
    </row>
    <row r="18" spans="1:16" ht="94.5" customHeight="1">
      <c r="A18" s="77"/>
      <c r="B18" s="16" t="s">
        <v>200</v>
      </c>
      <c r="C18" s="3"/>
      <c r="D18" s="3"/>
      <c r="E18" s="3"/>
      <c r="F18" s="3">
        <v>42.6</v>
      </c>
      <c r="G18" s="3"/>
      <c r="H18" s="3"/>
      <c r="I18" s="3"/>
      <c r="J18" s="3"/>
      <c r="K18" s="3"/>
      <c r="L18" s="3"/>
      <c r="M18" s="3"/>
      <c r="N18" s="3"/>
    </row>
    <row r="19" spans="1:16" ht="69" customHeight="1">
      <c r="A19" s="77"/>
      <c r="B19" s="16" t="s">
        <v>203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6" ht="65.25" customHeight="1">
      <c r="A20" s="77"/>
      <c r="B20" s="16" t="s">
        <v>204</v>
      </c>
      <c r="C20" s="3"/>
      <c r="D20" s="3"/>
      <c r="E20" s="3"/>
      <c r="F20" s="3">
        <v>1.627</v>
      </c>
      <c r="G20" s="3">
        <v>359.12700000000001</v>
      </c>
      <c r="H20" s="3"/>
      <c r="I20" s="3"/>
      <c r="J20" s="3"/>
      <c r="K20" s="3"/>
      <c r="L20" s="3"/>
      <c r="M20" s="3"/>
      <c r="N20" s="3"/>
    </row>
    <row r="21" spans="1:16" ht="48.75" customHeight="1">
      <c r="A21" s="77"/>
      <c r="B21" s="16" t="s">
        <v>205</v>
      </c>
      <c r="C21" s="3"/>
      <c r="D21" s="3"/>
      <c r="E21" s="3"/>
      <c r="F21" s="3">
        <v>100</v>
      </c>
      <c r="G21" s="3"/>
      <c r="H21" s="3"/>
      <c r="I21" s="3"/>
      <c r="J21" s="3"/>
      <c r="K21" s="3"/>
      <c r="L21" s="3"/>
      <c r="M21" s="3"/>
      <c r="N21" s="3"/>
    </row>
    <row r="22" spans="1:16" s="50" customFormat="1" ht="52.5" customHeight="1">
      <c r="A22" s="112" t="s">
        <v>5</v>
      </c>
      <c r="B22" s="15" t="s">
        <v>138</v>
      </c>
      <c r="C22" s="54">
        <f>C23</f>
        <v>15.79</v>
      </c>
      <c r="D22" s="54">
        <f t="shared" ref="D22:N22" si="2">D23</f>
        <v>0</v>
      </c>
      <c r="E22" s="54">
        <f t="shared" si="2"/>
        <v>300</v>
      </c>
      <c r="F22" s="54">
        <f t="shared" si="2"/>
        <v>0</v>
      </c>
      <c r="G22" s="54">
        <f t="shared" si="2"/>
        <v>0</v>
      </c>
      <c r="H22" s="54">
        <f t="shared" si="2"/>
        <v>0</v>
      </c>
      <c r="I22" s="54">
        <f t="shared" si="2"/>
        <v>0</v>
      </c>
      <c r="J22" s="54">
        <f t="shared" si="2"/>
        <v>0</v>
      </c>
      <c r="K22" s="54">
        <f t="shared" si="2"/>
        <v>0</v>
      </c>
      <c r="L22" s="54">
        <f t="shared" si="2"/>
        <v>0</v>
      </c>
      <c r="M22" s="54">
        <f t="shared" si="2"/>
        <v>0</v>
      </c>
      <c r="N22" s="54">
        <f t="shared" si="2"/>
        <v>0</v>
      </c>
      <c r="O22" s="48"/>
      <c r="P22" s="49"/>
    </row>
    <row r="23" spans="1:16" ht="48.75" customHeight="1">
      <c r="A23" s="114"/>
      <c r="B23" s="16" t="s">
        <v>191</v>
      </c>
      <c r="C23" s="51">
        <v>15.79</v>
      </c>
      <c r="D23" s="51"/>
      <c r="E23" s="51">
        <v>300</v>
      </c>
      <c r="F23" s="3"/>
      <c r="G23" s="3"/>
      <c r="H23" s="3"/>
      <c r="I23" s="3"/>
      <c r="J23" s="3"/>
      <c r="K23" s="3"/>
      <c r="L23" s="3"/>
      <c r="M23" s="3"/>
      <c r="N23" s="3"/>
    </row>
    <row r="24" spans="1:16" ht="37.5" customHeight="1">
      <c r="A24" s="112" t="s">
        <v>7</v>
      </c>
      <c r="B24" s="15" t="s">
        <v>134</v>
      </c>
      <c r="C24" s="3">
        <f>C25</f>
        <v>0</v>
      </c>
      <c r="D24" s="3">
        <f t="shared" ref="D24:N24" si="3">D25</f>
        <v>0</v>
      </c>
      <c r="E24" s="3">
        <f t="shared" si="3"/>
        <v>0</v>
      </c>
      <c r="F24" s="3">
        <f t="shared" si="3"/>
        <v>0</v>
      </c>
      <c r="G24" s="3">
        <f t="shared" si="3"/>
        <v>0</v>
      </c>
      <c r="H24" s="3">
        <f t="shared" si="3"/>
        <v>0</v>
      </c>
      <c r="I24" s="3">
        <f t="shared" si="3"/>
        <v>0</v>
      </c>
      <c r="J24" s="3">
        <f t="shared" si="3"/>
        <v>0</v>
      </c>
      <c r="K24" s="3">
        <f t="shared" si="3"/>
        <v>0</v>
      </c>
      <c r="L24" s="3">
        <f t="shared" si="3"/>
        <v>0</v>
      </c>
      <c r="M24" s="3">
        <f t="shared" si="3"/>
        <v>0</v>
      </c>
      <c r="N24" s="3">
        <f t="shared" si="3"/>
        <v>0</v>
      </c>
    </row>
    <row r="25" spans="1:16" ht="66.75" customHeight="1">
      <c r="A25" s="114"/>
      <c r="B25" s="16" t="s">
        <v>139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6" s="50" customFormat="1" ht="53.25" customHeight="1">
      <c r="A26" s="78" t="s">
        <v>25</v>
      </c>
      <c r="B26" s="15" t="s">
        <v>192</v>
      </c>
      <c r="C26" s="2"/>
      <c r="D26" s="2"/>
      <c r="E26" s="2"/>
      <c r="F26" s="2">
        <f>F27</f>
        <v>50</v>
      </c>
      <c r="G26" s="2"/>
      <c r="H26" s="2"/>
      <c r="I26" s="2"/>
      <c r="J26" s="2"/>
      <c r="K26" s="2"/>
      <c r="L26" s="2"/>
      <c r="M26" s="2"/>
      <c r="N26" s="2"/>
      <c r="O26" s="13" t="s">
        <v>43</v>
      </c>
      <c r="P26" s="29" t="s">
        <v>202</v>
      </c>
    </row>
    <row r="27" spans="1:16" ht="53.25" customHeight="1">
      <c r="A27" s="78"/>
      <c r="B27" s="16" t="s">
        <v>193</v>
      </c>
      <c r="C27" s="3"/>
      <c r="D27" s="3"/>
      <c r="E27" s="3"/>
      <c r="F27" s="3">
        <v>50</v>
      </c>
      <c r="G27" s="3"/>
      <c r="H27" s="3"/>
      <c r="I27" s="3"/>
      <c r="J27" s="3"/>
      <c r="K27" s="3"/>
      <c r="L27" s="3"/>
      <c r="M27" s="3"/>
      <c r="N27" s="3"/>
    </row>
    <row r="28" spans="1:16" ht="15.75">
      <c r="A28" s="80"/>
      <c r="B28" s="15" t="s">
        <v>8</v>
      </c>
      <c r="C28" s="2">
        <f>C10+C24+C14+C22</f>
        <v>1212.79</v>
      </c>
      <c r="D28" s="2">
        <f>D10+D24+D14+D22</f>
        <v>0</v>
      </c>
      <c r="E28" s="2">
        <f>E10+E24+E14+E22</f>
        <v>77078.850000000006</v>
      </c>
      <c r="F28" s="2">
        <f>F10+F24+F14+F22+F26</f>
        <v>677.92700000000002</v>
      </c>
      <c r="G28" s="2">
        <f t="shared" ref="G28:N28" si="4">G10+G24+G14+G22</f>
        <v>40423.440999999999</v>
      </c>
      <c r="H28" s="2">
        <f t="shared" si="4"/>
        <v>0</v>
      </c>
      <c r="I28" s="2">
        <f t="shared" si="4"/>
        <v>0</v>
      </c>
      <c r="J28" s="2">
        <f t="shared" si="4"/>
        <v>0</v>
      </c>
      <c r="K28" s="2">
        <f t="shared" si="4"/>
        <v>0</v>
      </c>
      <c r="L28" s="2">
        <f t="shared" si="4"/>
        <v>0</v>
      </c>
      <c r="M28" s="2">
        <f t="shared" si="4"/>
        <v>0</v>
      </c>
      <c r="N28" s="2">
        <f t="shared" si="4"/>
        <v>0</v>
      </c>
    </row>
  </sheetData>
  <mergeCells count="14">
    <mergeCell ref="A22:A23"/>
    <mergeCell ref="A24:A25"/>
    <mergeCell ref="C2:N2"/>
    <mergeCell ref="A1:N1"/>
    <mergeCell ref="A7:A8"/>
    <mergeCell ref="A14:A15"/>
    <mergeCell ref="A2:A4"/>
    <mergeCell ref="B2:B4"/>
    <mergeCell ref="C3:E3"/>
    <mergeCell ref="J3:L3"/>
    <mergeCell ref="M3:N3"/>
    <mergeCell ref="F3:G3"/>
    <mergeCell ref="H3:I3"/>
    <mergeCell ref="A10:A13"/>
  </mergeCells>
  <pageMargins left="0.39370078740157483" right="0.23622047244094491" top="0.52" bottom="0.39370078740157483" header="0.15748031496062992" footer="0.15748031496062992"/>
  <pageSetup paperSize="9" scale="79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workbookViewId="0">
      <selection activeCell="F6" sqref="F6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10.140625" style="30" bestFit="1" customWidth="1"/>
    <col min="4" max="5" width="9.140625" style="30"/>
    <col min="6" max="6" width="10" style="30" customWidth="1"/>
    <col min="7" max="7" width="9.140625" style="30"/>
    <col min="8" max="8" width="10.85546875" style="30" customWidth="1"/>
    <col min="9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15" s="4" customFormat="1" ht="60" customHeight="1">
      <c r="A1" s="110" t="s">
        <v>63</v>
      </c>
      <c r="B1" s="110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3"/>
      <c r="O1" s="29"/>
    </row>
    <row r="2" spans="1:15" s="4" customFormat="1" ht="15.75" customHeight="1">
      <c r="A2" s="115" t="s">
        <v>15</v>
      </c>
      <c r="B2" s="116" t="s">
        <v>14</v>
      </c>
      <c r="C2" s="115" t="s">
        <v>0</v>
      </c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3"/>
      <c r="O2" s="29"/>
    </row>
    <row r="3" spans="1:15" s="4" customFormat="1" ht="15.75" customHeight="1">
      <c r="A3" s="115"/>
      <c r="B3" s="116"/>
      <c r="C3" s="115" t="s">
        <v>120</v>
      </c>
      <c r="D3" s="115"/>
      <c r="E3" s="115"/>
      <c r="F3" s="115" t="s">
        <v>73</v>
      </c>
      <c r="G3" s="115"/>
      <c r="H3" s="115" t="s">
        <v>74</v>
      </c>
      <c r="I3" s="115"/>
      <c r="J3" s="115" t="s">
        <v>79</v>
      </c>
      <c r="K3" s="115"/>
      <c r="L3" s="115" t="s">
        <v>80</v>
      </c>
      <c r="M3" s="115"/>
      <c r="N3" s="13"/>
      <c r="O3" s="29"/>
    </row>
    <row r="4" spans="1:15" s="4" customFormat="1" ht="15.75">
      <c r="A4" s="115"/>
      <c r="B4" s="116"/>
      <c r="C4" s="46" t="s">
        <v>12</v>
      </c>
      <c r="D4" s="46" t="s">
        <v>16</v>
      </c>
      <c r="E4" s="46" t="s">
        <v>13</v>
      </c>
      <c r="F4" s="46" t="s">
        <v>12</v>
      </c>
      <c r="G4" s="46" t="s">
        <v>13</v>
      </c>
      <c r="H4" s="46" t="s">
        <v>12</v>
      </c>
      <c r="I4" s="46" t="s">
        <v>13</v>
      </c>
      <c r="J4" s="46" t="s">
        <v>12</v>
      </c>
      <c r="K4" s="46" t="s">
        <v>13</v>
      </c>
      <c r="L4" s="55" t="s">
        <v>12</v>
      </c>
      <c r="M4" s="55" t="s">
        <v>13</v>
      </c>
      <c r="N4" s="13"/>
      <c r="O4" s="29"/>
    </row>
    <row r="5" spans="1:15" s="4" customFormat="1" ht="82.5" customHeight="1">
      <c r="A5" s="59" t="s">
        <v>1</v>
      </c>
      <c r="B5" s="15" t="s">
        <v>61</v>
      </c>
      <c r="C5" s="2">
        <v>175.72497999999999</v>
      </c>
      <c r="D5" s="2"/>
      <c r="E5" s="2"/>
      <c r="F5" s="2">
        <v>201.3</v>
      </c>
      <c r="G5" s="2"/>
      <c r="H5" s="2">
        <v>250</v>
      </c>
      <c r="I5" s="2"/>
      <c r="J5" s="2">
        <v>250</v>
      </c>
      <c r="K5" s="2"/>
      <c r="L5" s="2">
        <v>250</v>
      </c>
      <c r="M5" s="39"/>
      <c r="N5" s="13" t="s">
        <v>182</v>
      </c>
      <c r="O5" s="29" t="s">
        <v>62</v>
      </c>
    </row>
    <row r="6" spans="1:15" s="4" customFormat="1" ht="49.5" customHeight="1">
      <c r="A6" s="45"/>
      <c r="B6" s="16" t="s">
        <v>122</v>
      </c>
      <c r="C6" s="3">
        <v>42</v>
      </c>
      <c r="D6" s="3"/>
      <c r="E6" s="3"/>
      <c r="F6" s="3"/>
      <c r="G6" s="3"/>
      <c r="H6" s="3"/>
      <c r="I6" s="3"/>
      <c r="J6" s="3"/>
      <c r="K6" s="3"/>
      <c r="L6" s="3"/>
      <c r="M6" s="3"/>
      <c r="N6" s="13"/>
      <c r="O6" s="29"/>
    </row>
    <row r="7" spans="1:15" s="50" customFormat="1" ht="49.5" customHeight="1">
      <c r="A7" s="112" t="s">
        <v>3</v>
      </c>
      <c r="B7" s="15" t="s">
        <v>66</v>
      </c>
      <c r="C7" s="2">
        <v>291.7</v>
      </c>
      <c r="D7" s="2">
        <f t="shared" ref="D7:M7" si="0">D8</f>
        <v>0</v>
      </c>
      <c r="E7" s="2">
        <f t="shared" si="0"/>
        <v>0</v>
      </c>
      <c r="F7" s="2">
        <v>511.1</v>
      </c>
      <c r="G7" s="2">
        <f t="shared" si="0"/>
        <v>0</v>
      </c>
      <c r="H7" s="2">
        <v>200</v>
      </c>
      <c r="I7" s="2">
        <f t="shared" si="0"/>
        <v>0</v>
      </c>
      <c r="J7" s="2">
        <v>200</v>
      </c>
      <c r="K7" s="2">
        <f t="shared" si="0"/>
        <v>0</v>
      </c>
      <c r="L7" s="2">
        <v>200</v>
      </c>
      <c r="M7" s="2">
        <f t="shared" si="0"/>
        <v>0</v>
      </c>
      <c r="N7" s="48" t="s">
        <v>71</v>
      </c>
      <c r="O7" s="49"/>
    </row>
    <row r="8" spans="1:15" s="50" customFormat="1" ht="34.5" customHeight="1">
      <c r="A8" s="114"/>
      <c r="B8" s="16" t="s">
        <v>121</v>
      </c>
      <c r="C8" s="3">
        <v>170</v>
      </c>
      <c r="D8" s="3"/>
      <c r="E8" s="3"/>
      <c r="F8" s="3"/>
      <c r="G8" s="3"/>
      <c r="H8" s="3"/>
      <c r="I8" s="3"/>
      <c r="J8" s="3"/>
      <c r="K8" s="3"/>
      <c r="L8" s="3"/>
      <c r="M8" s="3"/>
      <c r="N8" s="48"/>
      <c r="O8" s="49"/>
    </row>
    <row r="9" spans="1:15" s="50" customFormat="1" ht="34.5" customHeight="1">
      <c r="A9" s="69"/>
      <c r="B9" s="16" t="s">
        <v>183</v>
      </c>
      <c r="C9" s="3"/>
      <c r="D9" s="3"/>
      <c r="E9" s="3"/>
      <c r="F9" s="3">
        <v>300</v>
      </c>
      <c r="G9" s="3"/>
      <c r="H9" s="3"/>
      <c r="I9" s="3"/>
      <c r="J9" s="3"/>
      <c r="K9" s="3"/>
      <c r="L9" s="3"/>
      <c r="M9" s="3"/>
      <c r="N9" s="48"/>
      <c r="O9" s="49"/>
    </row>
    <row r="10" spans="1:15" s="4" customFormat="1" ht="15.75">
      <c r="A10" s="47"/>
      <c r="B10" s="15" t="s">
        <v>8</v>
      </c>
      <c r="C10" s="2">
        <f>C5+C7</f>
        <v>467.42498000000001</v>
      </c>
      <c r="D10" s="2">
        <f t="shared" ref="D10:M10" si="1">D5+D7</f>
        <v>0</v>
      </c>
      <c r="E10" s="2">
        <f t="shared" si="1"/>
        <v>0</v>
      </c>
      <c r="F10" s="2">
        <f>F5+F7</f>
        <v>712.40000000000009</v>
      </c>
      <c r="G10" s="2">
        <f t="shared" si="1"/>
        <v>0</v>
      </c>
      <c r="H10" s="2">
        <f t="shared" si="1"/>
        <v>450</v>
      </c>
      <c r="I10" s="2">
        <f t="shared" si="1"/>
        <v>0</v>
      </c>
      <c r="J10" s="2">
        <f t="shared" si="1"/>
        <v>450</v>
      </c>
      <c r="K10" s="2">
        <f t="shared" si="1"/>
        <v>0</v>
      </c>
      <c r="L10" s="2">
        <f t="shared" si="1"/>
        <v>450</v>
      </c>
      <c r="M10" s="2">
        <f t="shared" si="1"/>
        <v>0</v>
      </c>
      <c r="N10" s="13"/>
      <c r="O10" s="29"/>
    </row>
  </sheetData>
  <mergeCells count="10">
    <mergeCell ref="A7:A8"/>
    <mergeCell ref="C2:M2"/>
    <mergeCell ref="A1:M1"/>
    <mergeCell ref="A2:A4"/>
    <mergeCell ref="B2:B4"/>
    <mergeCell ref="C3:E3"/>
    <mergeCell ref="F3:G3"/>
    <mergeCell ref="H3:I3"/>
    <mergeCell ref="J3:K3"/>
    <mergeCell ref="L3:M3"/>
  </mergeCells>
  <pageMargins left="0.70866141732283472" right="0.17" top="0.74803149606299213" bottom="0.74803149606299213" header="0.31496062992125984" footer="0.31496062992125984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>
      <selection activeCell="B10" sqref="B10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9.7109375" style="30" customWidth="1"/>
    <col min="4" max="4" width="12.140625" style="30" customWidth="1"/>
    <col min="5" max="6" width="11" style="30" customWidth="1"/>
    <col min="7" max="7" width="12.28515625" style="30" customWidth="1"/>
    <col min="8" max="8" width="11.140625" style="30" customWidth="1"/>
    <col min="9" max="9" width="11.5703125" style="30" customWidth="1"/>
    <col min="10" max="10" width="11" style="30" customWidth="1"/>
    <col min="11" max="17" width="9.7109375" style="30" customWidth="1"/>
    <col min="18" max="16384" width="9.140625" style="30"/>
  </cols>
  <sheetData>
    <row r="1" spans="1:18" s="4" customFormat="1" ht="60" customHeight="1">
      <c r="A1" s="110" t="s">
        <v>72</v>
      </c>
      <c r="B1" s="110"/>
      <c r="C1" s="111"/>
      <c r="D1" s="111"/>
      <c r="E1" s="111"/>
      <c r="F1" s="111"/>
      <c r="G1" s="111"/>
      <c r="H1" s="111"/>
      <c r="I1" s="111"/>
      <c r="J1" s="111"/>
      <c r="K1" s="71"/>
    </row>
    <row r="2" spans="1:18" s="4" customFormat="1" ht="15.75" customHeight="1">
      <c r="A2" s="115" t="s">
        <v>15</v>
      </c>
      <c r="B2" s="116" t="s">
        <v>14</v>
      </c>
      <c r="C2" s="108" t="s">
        <v>0</v>
      </c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19"/>
    </row>
    <row r="3" spans="1:18" s="4" customFormat="1" ht="15.75" customHeight="1">
      <c r="A3" s="115"/>
      <c r="B3" s="116"/>
      <c r="C3" s="108" t="s">
        <v>52</v>
      </c>
      <c r="D3" s="109"/>
      <c r="E3" s="119"/>
      <c r="F3" s="108" t="s">
        <v>73</v>
      </c>
      <c r="G3" s="109"/>
      <c r="H3" s="119"/>
      <c r="I3" s="108" t="s">
        <v>74</v>
      </c>
      <c r="J3" s="109"/>
      <c r="K3" s="119"/>
      <c r="L3" s="108" t="s">
        <v>79</v>
      </c>
      <c r="M3" s="109"/>
      <c r="N3" s="109"/>
      <c r="O3" s="115" t="s">
        <v>80</v>
      </c>
      <c r="P3" s="115"/>
      <c r="Q3" s="115"/>
    </row>
    <row r="4" spans="1:18" s="4" customFormat="1" ht="15.75">
      <c r="A4" s="115"/>
      <c r="B4" s="116"/>
      <c r="C4" s="73" t="s">
        <v>12</v>
      </c>
      <c r="D4" s="73" t="s">
        <v>13</v>
      </c>
      <c r="E4" s="73" t="s">
        <v>70</v>
      </c>
      <c r="F4" s="73" t="s">
        <v>12</v>
      </c>
      <c r="G4" s="73" t="s">
        <v>13</v>
      </c>
      <c r="H4" s="73" t="s">
        <v>70</v>
      </c>
      <c r="I4" s="73" t="s">
        <v>12</v>
      </c>
      <c r="J4" s="73" t="s">
        <v>13</v>
      </c>
      <c r="K4" s="73" t="s">
        <v>70</v>
      </c>
      <c r="L4" s="73" t="s">
        <v>12</v>
      </c>
      <c r="M4" s="73" t="s">
        <v>13</v>
      </c>
      <c r="N4" s="73" t="s">
        <v>70</v>
      </c>
      <c r="O4" s="73" t="s">
        <v>12</v>
      </c>
      <c r="P4" s="73" t="s">
        <v>13</v>
      </c>
      <c r="Q4" s="73" t="s">
        <v>70</v>
      </c>
    </row>
    <row r="5" spans="1:18" s="4" customFormat="1" ht="33.75" customHeight="1">
      <c r="A5" s="112" t="s">
        <v>1</v>
      </c>
      <c r="B5" s="67" t="s">
        <v>75</v>
      </c>
      <c r="C5" s="2">
        <f>SUM(C6:C16)</f>
        <v>0</v>
      </c>
      <c r="D5" s="2">
        <f t="shared" ref="D5:Q5" si="0">SUM(D6:D16)</f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451</v>
      </c>
      <c r="J5" s="2">
        <f t="shared" si="0"/>
        <v>8549</v>
      </c>
      <c r="K5" s="2">
        <f t="shared" si="0"/>
        <v>0</v>
      </c>
      <c r="L5" s="2">
        <f t="shared" si="0"/>
        <v>0</v>
      </c>
      <c r="M5" s="2">
        <f t="shared" si="0"/>
        <v>0</v>
      </c>
      <c r="N5" s="2">
        <f t="shared" si="0"/>
        <v>0</v>
      </c>
      <c r="O5" s="2">
        <f t="shared" si="0"/>
        <v>0</v>
      </c>
      <c r="P5" s="2">
        <f t="shared" si="0"/>
        <v>0</v>
      </c>
      <c r="Q5" s="2">
        <f t="shared" si="0"/>
        <v>0</v>
      </c>
    </row>
    <row r="6" spans="1:18" s="4" customFormat="1" ht="49.5" customHeight="1">
      <c r="A6" s="113"/>
      <c r="B6" s="68" t="s">
        <v>93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61"/>
      <c r="O6" s="2"/>
      <c r="P6" s="2"/>
      <c r="Q6" s="31"/>
    </row>
    <row r="7" spans="1:18" s="4" customFormat="1" ht="50.25" customHeight="1">
      <c r="A7" s="113"/>
      <c r="B7" s="16" t="s">
        <v>94</v>
      </c>
      <c r="C7" s="3"/>
      <c r="D7" s="3"/>
      <c r="E7" s="3"/>
      <c r="F7" s="38"/>
      <c r="G7" s="38"/>
      <c r="H7" s="38"/>
      <c r="I7" s="3"/>
      <c r="J7" s="3"/>
      <c r="K7" s="3"/>
      <c r="L7" s="3"/>
      <c r="M7" s="3"/>
      <c r="N7" s="62"/>
      <c r="O7" s="3"/>
      <c r="P7" s="3"/>
      <c r="Q7" s="31"/>
    </row>
    <row r="8" spans="1:18" s="4" customFormat="1" ht="47.25" customHeight="1">
      <c r="A8" s="113"/>
      <c r="B8" s="16" t="s">
        <v>95</v>
      </c>
      <c r="C8" s="3"/>
      <c r="D8" s="3"/>
      <c r="E8" s="3"/>
      <c r="F8" s="38"/>
      <c r="G8" s="38"/>
      <c r="H8" s="38"/>
      <c r="I8" s="3"/>
      <c r="J8" s="3"/>
      <c r="K8" s="3"/>
      <c r="L8" s="3"/>
      <c r="M8" s="3"/>
      <c r="N8" s="62"/>
      <c r="O8" s="3"/>
      <c r="P8" s="3"/>
      <c r="Q8" s="31"/>
    </row>
    <row r="9" spans="1:18" s="4" customFormat="1" ht="47.25" customHeight="1">
      <c r="A9" s="113"/>
      <c r="B9" s="16" t="s">
        <v>96</v>
      </c>
      <c r="C9" s="3"/>
      <c r="D9" s="3"/>
      <c r="E9" s="3"/>
      <c r="F9" s="38"/>
      <c r="G9" s="3"/>
      <c r="H9" s="3"/>
      <c r="I9" s="3"/>
      <c r="J9" s="3"/>
      <c r="K9" s="3"/>
      <c r="L9" s="3"/>
      <c r="M9" s="3"/>
      <c r="N9" s="62"/>
      <c r="O9" s="3"/>
      <c r="P9" s="3"/>
      <c r="Q9" s="31"/>
    </row>
    <row r="10" spans="1:18" s="4" customFormat="1" ht="31.5" customHeight="1">
      <c r="A10" s="113"/>
      <c r="B10" s="16" t="s">
        <v>97</v>
      </c>
      <c r="C10" s="3"/>
      <c r="D10" s="3"/>
      <c r="E10" s="3"/>
      <c r="F10" s="38"/>
      <c r="G10" s="3"/>
      <c r="H10" s="3"/>
      <c r="I10" s="3">
        <v>451</v>
      </c>
      <c r="J10" s="3">
        <v>8549</v>
      </c>
      <c r="K10" s="3"/>
      <c r="L10" s="3"/>
      <c r="M10" s="3"/>
      <c r="N10" s="62"/>
      <c r="O10" s="3"/>
      <c r="P10" s="3"/>
      <c r="Q10" s="31"/>
      <c r="R10" s="4" t="s">
        <v>153</v>
      </c>
    </row>
    <row r="11" spans="1:18" s="4" customFormat="1" ht="31.5" customHeight="1">
      <c r="A11" s="113"/>
      <c r="B11" s="16" t="s">
        <v>98</v>
      </c>
      <c r="C11" s="3"/>
      <c r="D11" s="3"/>
      <c r="E11" s="3"/>
      <c r="F11" s="38"/>
      <c r="G11" s="3"/>
      <c r="H11" s="3"/>
      <c r="I11" s="3"/>
      <c r="J11" s="3"/>
      <c r="K11" s="3"/>
      <c r="L11" s="3"/>
      <c r="M11" s="3"/>
      <c r="N11" s="62"/>
      <c r="O11" s="3"/>
      <c r="P11" s="3"/>
      <c r="Q11" s="31"/>
    </row>
    <row r="12" spans="1:18" s="4" customFormat="1" ht="31.5" customHeight="1">
      <c r="A12" s="113"/>
      <c r="B12" s="16" t="s">
        <v>99</v>
      </c>
      <c r="C12" s="3"/>
      <c r="D12" s="3"/>
      <c r="E12" s="3"/>
      <c r="F12" s="38"/>
      <c r="G12" s="3"/>
      <c r="H12" s="3"/>
      <c r="I12" s="3"/>
      <c r="J12" s="3"/>
      <c r="K12" s="3"/>
      <c r="L12" s="3"/>
      <c r="M12" s="3"/>
      <c r="N12" s="62"/>
      <c r="O12" s="3"/>
      <c r="P12" s="3"/>
      <c r="Q12" s="31"/>
    </row>
    <row r="13" spans="1:18" s="4" customFormat="1" ht="33.75" customHeight="1">
      <c r="A13" s="113"/>
      <c r="B13" s="16" t="s">
        <v>100</v>
      </c>
      <c r="C13" s="3"/>
      <c r="D13" s="3"/>
      <c r="E13" s="3"/>
      <c r="F13" s="38"/>
      <c r="G13" s="3"/>
      <c r="H13" s="3"/>
      <c r="I13" s="3"/>
      <c r="J13" s="3"/>
      <c r="K13" s="3"/>
      <c r="L13" s="3"/>
      <c r="M13" s="3"/>
      <c r="N13" s="62"/>
      <c r="O13" s="3"/>
      <c r="P13" s="3"/>
      <c r="Q13" s="31"/>
    </row>
    <row r="14" spans="1:18" s="4" customFormat="1" ht="50.25" customHeight="1">
      <c r="A14" s="113"/>
      <c r="B14" s="16" t="s">
        <v>140</v>
      </c>
      <c r="C14" s="3"/>
      <c r="D14" s="3"/>
      <c r="E14" s="3"/>
      <c r="F14" s="38"/>
      <c r="G14" s="3"/>
      <c r="H14" s="3"/>
      <c r="I14" s="3"/>
      <c r="J14" s="3"/>
      <c r="K14" s="3"/>
      <c r="L14" s="3"/>
      <c r="M14" s="3"/>
      <c r="N14" s="62"/>
      <c r="O14" s="3"/>
      <c r="P14" s="3"/>
      <c r="Q14" s="31"/>
    </row>
    <row r="15" spans="1:18" s="4" customFormat="1" ht="33" customHeight="1">
      <c r="A15" s="113"/>
      <c r="B15" s="16" t="s">
        <v>141</v>
      </c>
      <c r="C15" s="3"/>
      <c r="D15" s="3"/>
      <c r="E15" s="3"/>
      <c r="F15" s="38"/>
      <c r="G15" s="3"/>
      <c r="H15" s="3"/>
      <c r="I15" s="3"/>
      <c r="J15" s="3"/>
      <c r="K15" s="3"/>
      <c r="L15" s="3"/>
      <c r="M15" s="3"/>
      <c r="N15" s="62"/>
      <c r="O15" s="3"/>
      <c r="P15" s="3"/>
      <c r="Q15" s="31"/>
    </row>
    <row r="16" spans="1:18" s="4" customFormat="1" ht="49.5" customHeight="1">
      <c r="A16" s="113"/>
      <c r="B16" s="16" t="s">
        <v>142</v>
      </c>
      <c r="C16" s="3"/>
      <c r="D16" s="3"/>
      <c r="E16" s="3"/>
      <c r="F16" s="38"/>
      <c r="G16" s="3"/>
      <c r="H16" s="3"/>
      <c r="I16" s="3"/>
      <c r="J16" s="3"/>
      <c r="K16" s="3"/>
      <c r="L16" s="3"/>
      <c r="M16" s="3"/>
      <c r="N16" s="62"/>
      <c r="O16" s="3"/>
      <c r="P16" s="3"/>
      <c r="Q16" s="31"/>
    </row>
    <row r="17" spans="1:18" s="50" customFormat="1" ht="32.25" customHeight="1">
      <c r="A17" s="113" t="s">
        <v>3</v>
      </c>
      <c r="B17" s="15" t="s">
        <v>76</v>
      </c>
      <c r="C17" s="54">
        <f>SUM(C18:C25)</f>
        <v>921.97</v>
      </c>
      <c r="D17" s="54">
        <f t="shared" ref="D17:Q17" si="1">SUM(D18:D25)</f>
        <v>11734.38</v>
      </c>
      <c r="E17" s="54">
        <f t="shared" si="1"/>
        <v>5779.62</v>
      </c>
      <c r="F17" s="54">
        <f t="shared" si="1"/>
        <v>1500</v>
      </c>
      <c r="G17" s="54">
        <f t="shared" si="1"/>
        <v>19573.8</v>
      </c>
      <c r="H17" s="54">
        <f t="shared" si="1"/>
        <v>8926.2000000000007</v>
      </c>
      <c r="I17" s="54">
        <f t="shared" si="1"/>
        <v>0</v>
      </c>
      <c r="J17" s="54">
        <f t="shared" si="1"/>
        <v>0</v>
      </c>
      <c r="K17" s="54">
        <f t="shared" si="1"/>
        <v>0</v>
      </c>
      <c r="L17" s="54">
        <f t="shared" si="1"/>
        <v>0</v>
      </c>
      <c r="M17" s="54">
        <f t="shared" si="1"/>
        <v>0</v>
      </c>
      <c r="N17" s="54">
        <f t="shared" si="1"/>
        <v>0</v>
      </c>
      <c r="O17" s="54">
        <f t="shared" si="1"/>
        <v>0</v>
      </c>
      <c r="P17" s="54">
        <f t="shared" si="1"/>
        <v>0</v>
      </c>
      <c r="Q17" s="54">
        <f t="shared" si="1"/>
        <v>0</v>
      </c>
      <c r="R17" s="50">
        <v>55550</v>
      </c>
    </row>
    <row r="18" spans="1:18" s="50" customFormat="1" ht="81" customHeight="1">
      <c r="A18" s="113"/>
      <c r="B18" s="16" t="s">
        <v>101</v>
      </c>
      <c r="C18" s="51">
        <v>921.97</v>
      </c>
      <c r="D18" s="51">
        <v>11734.38</v>
      </c>
      <c r="E18" s="51">
        <v>5779.62</v>
      </c>
      <c r="F18" s="3"/>
      <c r="G18" s="3"/>
      <c r="H18" s="3"/>
      <c r="I18" s="3"/>
      <c r="J18" s="3"/>
      <c r="K18" s="3"/>
      <c r="L18" s="3"/>
      <c r="M18" s="3"/>
      <c r="N18" s="62"/>
      <c r="O18" s="3"/>
      <c r="P18" s="3"/>
      <c r="Q18" s="31"/>
    </row>
    <row r="19" spans="1:18" s="50" customFormat="1" ht="84" customHeight="1">
      <c r="A19" s="113"/>
      <c r="B19" s="16" t="s">
        <v>194</v>
      </c>
      <c r="C19" s="54"/>
      <c r="D19" s="54"/>
      <c r="E19" s="54"/>
      <c r="F19" s="2"/>
      <c r="G19" s="2"/>
      <c r="H19" s="2"/>
      <c r="I19" s="2"/>
      <c r="J19" s="2"/>
      <c r="K19" s="2"/>
      <c r="L19" s="2"/>
      <c r="M19" s="2"/>
      <c r="N19" s="61"/>
      <c r="O19" s="2"/>
      <c r="P19" s="2"/>
      <c r="Q19" s="63"/>
    </row>
    <row r="20" spans="1:18" s="50" customFormat="1" ht="153" customHeight="1">
      <c r="A20" s="72"/>
      <c r="B20" s="16" t="s">
        <v>195</v>
      </c>
      <c r="C20" s="54"/>
      <c r="D20" s="54"/>
      <c r="E20" s="54"/>
      <c r="F20" s="2"/>
      <c r="G20" s="2"/>
      <c r="H20" s="2"/>
      <c r="I20" s="2"/>
      <c r="J20" s="2"/>
      <c r="K20" s="2"/>
      <c r="L20" s="2"/>
      <c r="M20" s="2"/>
      <c r="N20" s="61"/>
      <c r="O20" s="2"/>
      <c r="P20" s="2"/>
      <c r="Q20" s="63"/>
    </row>
    <row r="21" spans="1:18" s="50" customFormat="1" ht="83.25" customHeight="1">
      <c r="A21" s="72"/>
      <c r="B21" s="16" t="s">
        <v>196</v>
      </c>
      <c r="C21" s="54"/>
      <c r="D21" s="54"/>
      <c r="E21" s="54"/>
      <c r="F21" s="2"/>
      <c r="G21" s="2"/>
      <c r="H21" s="2"/>
      <c r="I21" s="2"/>
      <c r="J21" s="2"/>
      <c r="K21" s="2"/>
      <c r="L21" s="2"/>
      <c r="M21" s="2"/>
      <c r="N21" s="61"/>
      <c r="O21" s="2"/>
      <c r="P21" s="2"/>
      <c r="Q21" s="63"/>
    </row>
    <row r="22" spans="1:18" s="50" customFormat="1" ht="86.25" customHeight="1">
      <c r="A22" s="72"/>
      <c r="B22" s="16" t="s">
        <v>197</v>
      </c>
      <c r="C22" s="54"/>
      <c r="D22" s="54"/>
      <c r="E22" s="54"/>
      <c r="F22" s="2"/>
      <c r="G22" s="2"/>
      <c r="H22" s="2"/>
      <c r="I22" s="2"/>
      <c r="J22" s="2"/>
      <c r="K22" s="2"/>
      <c r="L22" s="2"/>
      <c r="M22" s="2"/>
      <c r="N22" s="61"/>
      <c r="O22" s="2"/>
      <c r="P22" s="2"/>
      <c r="Q22" s="63"/>
    </row>
    <row r="23" spans="1:18" s="50" customFormat="1" ht="42" customHeight="1">
      <c r="A23" s="72"/>
      <c r="B23" s="16" t="s">
        <v>143</v>
      </c>
      <c r="C23" s="54"/>
      <c r="D23" s="54"/>
      <c r="E23" s="54"/>
      <c r="F23" s="2"/>
      <c r="G23" s="2"/>
      <c r="H23" s="2"/>
      <c r="I23" s="2"/>
      <c r="J23" s="2"/>
      <c r="K23" s="2"/>
      <c r="L23" s="2"/>
      <c r="M23" s="2"/>
      <c r="N23" s="61"/>
      <c r="O23" s="2"/>
      <c r="P23" s="2"/>
      <c r="Q23" s="63"/>
    </row>
    <row r="24" spans="1:18" s="50" customFormat="1" ht="68.25" customHeight="1">
      <c r="A24" s="72"/>
      <c r="B24" s="16" t="s">
        <v>198</v>
      </c>
      <c r="C24" s="54"/>
      <c r="D24" s="54"/>
      <c r="E24" s="54"/>
      <c r="F24" s="3">
        <v>1500</v>
      </c>
      <c r="G24" s="3">
        <v>19573.8</v>
      </c>
      <c r="H24" s="3">
        <v>8926.2000000000007</v>
      </c>
      <c r="I24" s="2"/>
      <c r="J24" s="2"/>
      <c r="K24" s="2"/>
      <c r="L24" s="2"/>
      <c r="M24" s="2"/>
      <c r="N24" s="61"/>
      <c r="O24" s="2"/>
      <c r="P24" s="2"/>
      <c r="Q24" s="63"/>
    </row>
    <row r="25" spans="1:18" s="50" customFormat="1" ht="78.75">
      <c r="A25" s="72"/>
      <c r="B25" s="16" t="s">
        <v>199</v>
      </c>
      <c r="C25" s="54"/>
      <c r="D25" s="54"/>
      <c r="E25" s="54"/>
      <c r="F25" s="2"/>
      <c r="G25" s="2"/>
      <c r="H25" s="2"/>
      <c r="I25" s="2"/>
      <c r="J25" s="2"/>
      <c r="K25" s="2"/>
      <c r="L25" s="2"/>
      <c r="M25" s="2"/>
      <c r="N25" s="61"/>
      <c r="O25" s="2"/>
      <c r="P25" s="2"/>
      <c r="Q25" s="63"/>
    </row>
    <row r="26" spans="1:18" s="50" customFormat="1" ht="47.25" hidden="1" customHeight="1">
      <c r="A26" s="72"/>
      <c r="B26" s="16"/>
      <c r="C26" s="54"/>
      <c r="D26" s="54"/>
      <c r="E26" s="54"/>
      <c r="F26" s="2"/>
      <c r="G26" s="2"/>
      <c r="H26" s="2"/>
      <c r="I26" s="2"/>
      <c r="J26" s="2"/>
      <c r="K26" s="2"/>
      <c r="L26" s="2"/>
      <c r="M26" s="2"/>
      <c r="N26" s="61"/>
      <c r="O26" s="2"/>
      <c r="P26" s="2"/>
      <c r="Q26" s="63"/>
    </row>
    <row r="27" spans="1:18" s="50" customFormat="1" ht="47.25" hidden="1" customHeight="1">
      <c r="A27" s="72"/>
      <c r="B27" s="16"/>
      <c r="C27" s="54"/>
      <c r="D27" s="54"/>
      <c r="E27" s="54"/>
      <c r="F27" s="2"/>
      <c r="G27" s="2"/>
      <c r="H27" s="2"/>
      <c r="I27" s="2"/>
      <c r="J27" s="2"/>
      <c r="K27" s="2"/>
      <c r="L27" s="2"/>
      <c r="M27" s="2"/>
      <c r="N27" s="61"/>
      <c r="O27" s="2"/>
      <c r="P27" s="2"/>
      <c r="Q27" s="63"/>
    </row>
    <row r="28" spans="1:18" s="50" customFormat="1" ht="47.25" hidden="1" customHeight="1">
      <c r="A28" s="72"/>
      <c r="B28" s="16"/>
      <c r="C28" s="54"/>
      <c r="D28" s="54"/>
      <c r="E28" s="54"/>
      <c r="F28" s="2"/>
      <c r="G28" s="2"/>
      <c r="H28" s="2"/>
      <c r="I28" s="2"/>
      <c r="J28" s="2"/>
      <c r="K28" s="2"/>
      <c r="L28" s="2"/>
      <c r="M28" s="2"/>
      <c r="N28" s="61"/>
      <c r="O28" s="2"/>
      <c r="P28" s="2"/>
      <c r="Q28" s="63"/>
    </row>
    <row r="29" spans="1:18" s="50" customFormat="1" ht="47.25" hidden="1" customHeight="1">
      <c r="A29" s="72"/>
      <c r="B29" s="16"/>
      <c r="C29" s="54"/>
      <c r="D29" s="54"/>
      <c r="E29" s="54"/>
      <c r="F29" s="2"/>
      <c r="G29" s="2"/>
      <c r="H29" s="2"/>
      <c r="I29" s="2"/>
      <c r="J29" s="2"/>
      <c r="K29" s="2"/>
      <c r="L29" s="2"/>
      <c r="M29" s="2"/>
      <c r="N29" s="61"/>
      <c r="O29" s="2"/>
      <c r="P29" s="2"/>
      <c r="Q29" s="63"/>
    </row>
    <row r="30" spans="1:18" s="50" customFormat="1" ht="47.25" hidden="1" customHeight="1">
      <c r="A30" s="72"/>
      <c r="B30" s="16"/>
      <c r="C30" s="54"/>
      <c r="D30" s="54"/>
      <c r="E30" s="54"/>
      <c r="F30" s="2"/>
      <c r="G30" s="2"/>
      <c r="H30" s="2"/>
      <c r="I30" s="2"/>
      <c r="J30" s="2"/>
      <c r="K30" s="2"/>
      <c r="L30" s="2"/>
      <c r="M30" s="2"/>
      <c r="N30" s="61"/>
      <c r="O30" s="2"/>
      <c r="P30" s="2"/>
      <c r="Q30" s="63"/>
    </row>
    <row r="31" spans="1:18" s="50" customFormat="1" ht="47.25" hidden="1" customHeight="1">
      <c r="A31" s="72"/>
      <c r="B31" s="16"/>
      <c r="C31" s="54"/>
      <c r="D31" s="54"/>
      <c r="E31" s="54"/>
      <c r="F31" s="2"/>
      <c r="G31" s="2"/>
      <c r="H31" s="2"/>
      <c r="I31" s="2"/>
      <c r="J31" s="2"/>
      <c r="K31" s="2"/>
      <c r="L31" s="2"/>
      <c r="M31" s="2"/>
      <c r="N31" s="61"/>
      <c r="O31" s="2"/>
      <c r="P31" s="2"/>
      <c r="Q31" s="63"/>
    </row>
    <row r="32" spans="1:18" s="50" customFormat="1" ht="47.25" hidden="1" customHeight="1">
      <c r="A32" s="72"/>
      <c r="B32" s="16"/>
      <c r="C32" s="54"/>
      <c r="D32" s="54"/>
      <c r="E32" s="54"/>
      <c r="F32" s="2"/>
      <c r="G32" s="2"/>
      <c r="H32" s="2"/>
      <c r="I32" s="2"/>
      <c r="J32" s="2"/>
      <c r="K32" s="2"/>
      <c r="L32" s="2"/>
      <c r="M32" s="2"/>
      <c r="N32" s="61"/>
      <c r="O32" s="2"/>
      <c r="P32" s="2"/>
      <c r="Q32" s="63"/>
    </row>
    <row r="33" spans="1:17" s="4" customFormat="1" ht="15.75">
      <c r="A33" s="74"/>
      <c r="B33" s="15" t="s">
        <v>8</v>
      </c>
      <c r="C33" s="54">
        <f>C5+C17</f>
        <v>921.97</v>
      </c>
      <c r="D33" s="54">
        <f t="shared" ref="D33" si="2">D5+D17</f>
        <v>11734.38</v>
      </c>
      <c r="E33" s="54">
        <f>E5+E17</f>
        <v>5779.62</v>
      </c>
      <c r="F33" s="54">
        <f>F5+F17</f>
        <v>1500</v>
      </c>
      <c r="G33" s="54">
        <f t="shared" ref="G33:Q33" si="3">G5+G17</f>
        <v>19573.8</v>
      </c>
      <c r="H33" s="54">
        <f>H5+H17</f>
        <v>8926.2000000000007</v>
      </c>
      <c r="I33" s="54">
        <f t="shared" si="3"/>
        <v>451</v>
      </c>
      <c r="J33" s="54">
        <f t="shared" si="3"/>
        <v>8549</v>
      </c>
      <c r="K33" s="54">
        <f t="shared" si="3"/>
        <v>0</v>
      </c>
      <c r="L33" s="54">
        <f t="shared" si="3"/>
        <v>0</v>
      </c>
      <c r="M33" s="54">
        <f t="shared" si="3"/>
        <v>0</v>
      </c>
      <c r="N33" s="54">
        <f t="shared" si="3"/>
        <v>0</v>
      </c>
      <c r="O33" s="54">
        <f t="shared" si="3"/>
        <v>0</v>
      </c>
      <c r="P33" s="54">
        <f t="shared" si="3"/>
        <v>0</v>
      </c>
      <c r="Q33" s="54">
        <f t="shared" si="3"/>
        <v>0</v>
      </c>
    </row>
  </sheetData>
  <mergeCells count="11">
    <mergeCell ref="A5:A16"/>
    <mergeCell ref="A17:A19"/>
    <mergeCell ref="A1:J1"/>
    <mergeCell ref="A2:A4"/>
    <mergeCell ref="B2:B4"/>
    <mergeCell ref="C2:Q2"/>
    <mergeCell ref="C3:E3"/>
    <mergeCell ref="F3:H3"/>
    <mergeCell ref="I3:K3"/>
    <mergeCell ref="L3:N3"/>
    <mergeCell ref="O3:Q3"/>
  </mergeCells>
  <pageMargins left="0.41" right="0.32" top="0.43" bottom="0.16" header="0.31496062992125984" footer="0.16"/>
  <pageSetup paperSize="9" scale="6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7"/>
  <sheetViews>
    <sheetView workbookViewId="0">
      <selection activeCell="V7" sqref="A1:V7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14" width="7.85546875" style="4" customWidth="1"/>
    <col min="15" max="16" width="7.85546875" style="13" customWidth="1"/>
    <col min="17" max="18" width="7.85546875" style="29" customWidth="1"/>
    <col min="19" max="20" width="7.85546875" style="4" customWidth="1"/>
    <col min="21" max="16384" width="9.140625" style="4"/>
  </cols>
  <sheetData>
    <row r="1" spans="1:22" ht="60" customHeight="1">
      <c r="A1" s="110" t="s">
        <v>83</v>
      </c>
      <c r="B1" s="110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</row>
    <row r="2" spans="1:22" ht="15.75" customHeight="1">
      <c r="A2" s="115" t="s">
        <v>15</v>
      </c>
      <c r="B2" s="116" t="s">
        <v>14</v>
      </c>
      <c r="C2" s="108" t="s">
        <v>0</v>
      </c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19"/>
    </row>
    <row r="3" spans="1:22" ht="15.75" customHeight="1">
      <c r="A3" s="115"/>
      <c r="B3" s="116"/>
      <c r="C3" s="115" t="s">
        <v>52</v>
      </c>
      <c r="D3" s="115"/>
      <c r="E3" s="115"/>
      <c r="F3" s="115"/>
      <c r="G3" s="115" t="s">
        <v>73</v>
      </c>
      <c r="H3" s="115"/>
      <c r="I3" s="115"/>
      <c r="J3" s="115"/>
      <c r="K3" s="115" t="s">
        <v>74</v>
      </c>
      <c r="L3" s="115"/>
      <c r="M3" s="115"/>
      <c r="N3" s="115"/>
      <c r="O3" s="115" t="s">
        <v>85</v>
      </c>
      <c r="P3" s="115"/>
      <c r="Q3" s="115"/>
      <c r="R3" s="115"/>
      <c r="S3" s="115" t="s">
        <v>80</v>
      </c>
      <c r="T3" s="115"/>
      <c r="U3" s="115"/>
      <c r="V3" s="115"/>
    </row>
    <row r="4" spans="1:22" ht="15.75">
      <c r="A4" s="115"/>
      <c r="B4" s="116"/>
      <c r="C4" s="60" t="s">
        <v>12</v>
      </c>
      <c r="D4" s="60" t="s">
        <v>16</v>
      </c>
      <c r="E4" s="60" t="s">
        <v>13</v>
      </c>
      <c r="F4" s="60" t="s">
        <v>70</v>
      </c>
      <c r="G4" s="60" t="s">
        <v>12</v>
      </c>
      <c r="H4" s="60" t="s">
        <v>16</v>
      </c>
      <c r="I4" s="60" t="s">
        <v>13</v>
      </c>
      <c r="J4" s="60" t="s">
        <v>70</v>
      </c>
      <c r="K4" s="60" t="s">
        <v>12</v>
      </c>
      <c r="L4" s="60" t="s">
        <v>16</v>
      </c>
      <c r="M4" s="60" t="s">
        <v>13</v>
      </c>
      <c r="N4" s="60" t="s">
        <v>70</v>
      </c>
      <c r="O4" s="60" t="s">
        <v>12</v>
      </c>
      <c r="P4" s="60" t="s">
        <v>16</v>
      </c>
      <c r="Q4" s="60" t="s">
        <v>13</v>
      </c>
      <c r="R4" s="60" t="s">
        <v>70</v>
      </c>
      <c r="S4" s="60" t="s">
        <v>12</v>
      </c>
      <c r="T4" s="60" t="s">
        <v>16</v>
      </c>
      <c r="U4" s="60" t="s">
        <v>13</v>
      </c>
      <c r="V4" s="60" t="s">
        <v>70</v>
      </c>
    </row>
    <row r="5" spans="1:22" ht="38.25" customHeight="1">
      <c r="A5" s="57" t="s">
        <v>1</v>
      </c>
      <c r="B5" s="15" t="s">
        <v>81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31"/>
      <c r="V5" s="31"/>
    </row>
    <row r="6" spans="1:22" ht="66.75" hidden="1" customHeight="1">
      <c r="A6" s="57"/>
      <c r="B6" s="16" t="s">
        <v>82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3"/>
      <c r="T6" s="3"/>
      <c r="U6" s="31"/>
      <c r="V6" s="31"/>
    </row>
    <row r="7" spans="1:22" ht="15.75">
      <c r="A7" s="57"/>
      <c r="B7" s="15" t="s">
        <v>8</v>
      </c>
      <c r="C7" s="2">
        <f>C5</f>
        <v>0</v>
      </c>
      <c r="D7" s="2">
        <f t="shared" ref="D7:V7" si="0">D5</f>
        <v>0</v>
      </c>
      <c r="E7" s="2">
        <f t="shared" si="0"/>
        <v>0</v>
      </c>
      <c r="F7" s="2">
        <f t="shared" si="0"/>
        <v>0</v>
      </c>
      <c r="G7" s="2">
        <f t="shared" si="0"/>
        <v>0</v>
      </c>
      <c r="H7" s="2">
        <f t="shared" si="0"/>
        <v>0</v>
      </c>
      <c r="I7" s="2">
        <f t="shared" si="0"/>
        <v>0</v>
      </c>
      <c r="J7" s="2">
        <f t="shared" si="0"/>
        <v>0</v>
      </c>
      <c r="K7" s="2">
        <f t="shared" si="0"/>
        <v>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 t="shared" si="0"/>
        <v>0</v>
      </c>
      <c r="P7" s="2">
        <f t="shared" si="0"/>
        <v>0</v>
      </c>
      <c r="Q7" s="2">
        <f t="shared" si="0"/>
        <v>0</v>
      </c>
      <c r="R7" s="2">
        <f t="shared" si="0"/>
        <v>0</v>
      </c>
      <c r="S7" s="2">
        <f t="shared" si="0"/>
        <v>0</v>
      </c>
      <c r="T7" s="2">
        <f t="shared" si="0"/>
        <v>0</v>
      </c>
      <c r="U7" s="2">
        <f t="shared" si="0"/>
        <v>0</v>
      </c>
      <c r="V7" s="2">
        <f t="shared" si="0"/>
        <v>0</v>
      </c>
    </row>
  </sheetData>
  <mergeCells count="9">
    <mergeCell ref="S3:V3"/>
    <mergeCell ref="C2:V2"/>
    <mergeCell ref="A1:T1"/>
    <mergeCell ref="A2:A4"/>
    <mergeCell ref="B2:B4"/>
    <mergeCell ref="C3:F3"/>
    <mergeCell ref="G3:J3"/>
    <mergeCell ref="K3:N3"/>
    <mergeCell ref="O3:R3"/>
  </mergeCells>
  <pageMargins left="0.49" right="0.17" top="0.33" bottom="0.74803149606299213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2"/>
  <sheetViews>
    <sheetView zoomScale="90" zoomScaleNormal="90" workbookViewId="0">
      <selection activeCell="F23" sqref="F23"/>
    </sheetView>
  </sheetViews>
  <sheetFormatPr defaultColWidth="9.140625" defaultRowHeight="15"/>
  <cols>
    <col min="1" max="1" width="8.28515625" style="30" customWidth="1"/>
    <col min="2" max="2" width="11.42578125" style="30" customWidth="1"/>
    <col min="3" max="3" width="8.7109375" style="30" customWidth="1"/>
    <col min="4" max="4" width="13.7109375" style="30" customWidth="1"/>
    <col min="5" max="6" width="11.42578125" style="30" customWidth="1"/>
    <col min="7" max="7" width="10.140625" style="30" customWidth="1"/>
    <col min="8" max="8" width="13.5703125" style="30" customWidth="1"/>
    <col min="9" max="9" width="10.85546875" style="30" customWidth="1"/>
    <col min="10" max="11" width="11.42578125" style="30" customWidth="1"/>
    <col min="12" max="12" width="12" style="30" customWidth="1"/>
    <col min="13" max="13" width="7.140625" style="30" customWidth="1"/>
    <col min="14" max="14" width="11.42578125" style="30" customWidth="1"/>
    <col min="15" max="15" width="11.28515625" style="30" customWidth="1"/>
    <col min="16" max="16" width="10.140625" style="30" customWidth="1"/>
    <col min="17" max="17" width="7.7109375" style="30" customWidth="1"/>
    <col min="18" max="18" width="11.42578125" style="30" customWidth="1"/>
    <col min="19" max="21" width="6.5703125" style="30" customWidth="1"/>
    <col min="22" max="22" width="13.7109375" style="30" customWidth="1"/>
    <col min="23" max="23" width="13.28515625" style="30" customWidth="1"/>
    <col min="24" max="24" width="11.140625" style="30" customWidth="1"/>
    <col min="25" max="25" width="13.140625" style="30" customWidth="1"/>
    <col min="26" max="26" width="12.140625" style="30" customWidth="1"/>
    <col min="27" max="16384" width="9.140625" style="30"/>
  </cols>
  <sheetData>
    <row r="1" spans="1:26" ht="47.25" customHeight="1">
      <c r="A1" s="125" t="s">
        <v>154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</row>
    <row r="2" spans="1:26" s="4" customFormat="1" ht="31.5" customHeight="1">
      <c r="A2" s="115" t="s">
        <v>48</v>
      </c>
      <c r="B2" s="108" t="s">
        <v>0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64" t="s">
        <v>102</v>
      </c>
    </row>
    <row r="3" spans="1:26" s="4" customFormat="1" ht="19.5" customHeight="1">
      <c r="A3" s="115"/>
      <c r="B3" s="108" t="s">
        <v>52</v>
      </c>
      <c r="C3" s="109"/>
      <c r="D3" s="109"/>
      <c r="E3" s="119"/>
      <c r="F3" s="108" t="s">
        <v>73</v>
      </c>
      <c r="G3" s="109"/>
      <c r="H3" s="109"/>
      <c r="I3" s="119"/>
      <c r="J3" s="108" t="s">
        <v>74</v>
      </c>
      <c r="K3" s="109"/>
      <c r="L3" s="109"/>
      <c r="M3" s="119"/>
      <c r="N3" s="108" t="s">
        <v>79</v>
      </c>
      <c r="O3" s="109"/>
      <c r="P3" s="109"/>
      <c r="Q3" s="119"/>
      <c r="R3" s="108" t="s">
        <v>80</v>
      </c>
      <c r="S3" s="109"/>
      <c r="T3" s="109"/>
      <c r="U3" s="119"/>
      <c r="V3" s="31"/>
      <c r="W3" s="120" t="s">
        <v>103</v>
      </c>
      <c r="X3" s="121"/>
      <c r="Y3" s="121"/>
      <c r="Z3" s="121"/>
    </row>
    <row r="4" spans="1:26" s="4" customFormat="1" ht="27.75" customHeight="1">
      <c r="A4" s="115"/>
      <c r="B4" s="28" t="s">
        <v>12</v>
      </c>
      <c r="C4" s="28" t="s">
        <v>16</v>
      </c>
      <c r="D4" s="28" t="s">
        <v>13</v>
      </c>
      <c r="E4" s="60" t="s">
        <v>70</v>
      </c>
      <c r="F4" s="28" t="s">
        <v>12</v>
      </c>
      <c r="G4" s="28" t="s">
        <v>16</v>
      </c>
      <c r="H4" s="28" t="s">
        <v>13</v>
      </c>
      <c r="I4" s="60" t="s">
        <v>70</v>
      </c>
      <c r="J4" s="28" t="s">
        <v>12</v>
      </c>
      <c r="K4" s="28" t="s">
        <v>16</v>
      </c>
      <c r="L4" s="28" t="s">
        <v>13</v>
      </c>
      <c r="M4" s="60" t="s">
        <v>70</v>
      </c>
      <c r="N4" s="28" t="s">
        <v>12</v>
      </c>
      <c r="O4" s="28" t="s">
        <v>16</v>
      </c>
      <c r="P4" s="28" t="s">
        <v>13</v>
      </c>
      <c r="Q4" s="42" t="s">
        <v>70</v>
      </c>
      <c r="R4" s="28" t="s">
        <v>12</v>
      </c>
      <c r="S4" s="28" t="s">
        <v>16</v>
      </c>
      <c r="T4" s="28" t="s">
        <v>13</v>
      </c>
      <c r="U4" s="52" t="s">
        <v>70</v>
      </c>
      <c r="V4" s="31"/>
      <c r="W4" s="43" t="s">
        <v>12</v>
      </c>
      <c r="X4" s="43" t="s">
        <v>16</v>
      </c>
      <c r="Y4" s="43" t="s">
        <v>13</v>
      </c>
      <c r="Z4" s="43" t="s">
        <v>70</v>
      </c>
    </row>
    <row r="5" spans="1:26">
      <c r="A5" s="32">
        <v>1</v>
      </c>
      <c r="B5" s="24">
        <f>'1'!C33</f>
        <v>6100.1516100000008</v>
      </c>
      <c r="C5" s="24">
        <f>'1'!D33</f>
        <v>816</v>
      </c>
      <c r="D5" s="24">
        <f>'1'!E33</f>
        <v>7659.4614600000004</v>
      </c>
      <c r="E5" s="24"/>
      <c r="F5" s="24">
        <f>'1'!F33</f>
        <v>7999.319300000001</v>
      </c>
      <c r="G5" s="24">
        <f>'1'!G33</f>
        <v>1638.127</v>
      </c>
      <c r="H5" s="24">
        <f>'1'!H33</f>
        <v>3881.11112</v>
      </c>
      <c r="I5" s="24"/>
      <c r="J5" s="24">
        <f>'1'!I33</f>
        <v>4311.58</v>
      </c>
      <c r="K5" s="24">
        <f>'1'!J33</f>
        <v>1681.06</v>
      </c>
      <c r="L5" s="24">
        <f>'1'!K33</f>
        <v>0</v>
      </c>
      <c r="M5" s="24"/>
      <c r="N5" s="24">
        <f>'1'!L33</f>
        <v>4311.58</v>
      </c>
      <c r="O5" s="24">
        <f>'1'!M33</f>
        <v>1725.4690000000001</v>
      </c>
      <c r="P5" s="24">
        <f>'1'!N33</f>
        <v>1423.8369</v>
      </c>
      <c r="Q5" s="24"/>
      <c r="R5" s="24">
        <f>'1'!O33</f>
        <v>4600</v>
      </c>
      <c r="S5" s="24">
        <f>'1'!P33</f>
        <v>0</v>
      </c>
      <c r="T5" s="24">
        <f>'1'!Q33</f>
        <v>0</v>
      </c>
      <c r="U5" s="24"/>
      <c r="V5" s="33">
        <f>SUM(B5:U5)</f>
        <v>46147.696390000005</v>
      </c>
      <c r="W5" s="24">
        <f>B5+F5+J5+N5+R5</f>
        <v>27322.63091</v>
      </c>
      <c r="X5" s="24">
        <f>C5+G5+K5+O5+S5</f>
        <v>5860.6559999999999</v>
      </c>
      <c r="Y5" s="24">
        <f>D5+H5+L5+P5+T5</f>
        <v>12964.40948</v>
      </c>
      <c r="Z5" s="24">
        <f>Q5+U5</f>
        <v>0</v>
      </c>
    </row>
    <row r="6" spans="1:26">
      <c r="A6" s="32">
        <v>2</v>
      </c>
      <c r="B6" s="24">
        <f>'2'!C55</f>
        <v>19469.993539999999</v>
      </c>
      <c r="C6" s="24">
        <f>'2'!D55</f>
        <v>0</v>
      </c>
      <c r="D6" s="24">
        <f>'2'!E55</f>
        <v>96268.21060000002</v>
      </c>
      <c r="E6" s="24"/>
      <c r="F6" s="24">
        <f>'2'!F55</f>
        <v>18799.943180000002</v>
      </c>
      <c r="G6" s="24"/>
      <c r="H6" s="24">
        <f>'2'!G55</f>
        <v>51846.401830000003</v>
      </c>
      <c r="I6" s="24"/>
      <c r="J6" s="24">
        <f>'2'!H55</f>
        <v>12917.273630000002</v>
      </c>
      <c r="K6" s="24"/>
      <c r="L6" s="24">
        <f>'2'!I55</f>
        <v>41861.715989999997</v>
      </c>
      <c r="M6" s="24"/>
      <c r="N6" s="24">
        <f>'2'!J55</f>
        <v>16322.4964</v>
      </c>
      <c r="O6" s="24"/>
      <c r="P6" s="24">
        <f>'2'!K55</f>
        <v>0</v>
      </c>
      <c r="Q6" s="24"/>
      <c r="R6" s="24">
        <f>'2'!L55</f>
        <v>13110</v>
      </c>
      <c r="S6" s="24"/>
      <c r="T6" s="24">
        <f>'2'!M55</f>
        <v>0</v>
      </c>
      <c r="U6" s="24"/>
      <c r="V6" s="33">
        <f>SUM(B6:U6)</f>
        <v>270596.03517000005</v>
      </c>
      <c r="W6" s="24">
        <f t="shared" ref="W6:X11" si="0">B6+F6+J6+N6+R6</f>
        <v>80619.706749999998</v>
      </c>
      <c r="X6" s="24">
        <f t="shared" si="0"/>
        <v>0</v>
      </c>
      <c r="Y6" s="24">
        <f t="shared" ref="Y6:Z11" si="1">D6+H6+L6+P6+T6</f>
        <v>189976.32842000003</v>
      </c>
      <c r="Z6" s="24">
        <f t="shared" ref="Z6:Z10" si="2">Q6+U6</f>
        <v>0</v>
      </c>
    </row>
    <row r="7" spans="1:26">
      <c r="A7" s="32">
        <v>3</v>
      </c>
      <c r="B7" s="24">
        <f>'3'!C28</f>
        <v>1212.79</v>
      </c>
      <c r="C7" s="24">
        <f>'3'!D28</f>
        <v>0</v>
      </c>
      <c r="D7" s="24">
        <f>'3'!E28</f>
        <v>77078.850000000006</v>
      </c>
      <c r="E7" s="24"/>
      <c r="F7" s="24">
        <f>'3'!F28</f>
        <v>677.92700000000002</v>
      </c>
      <c r="G7" s="24"/>
      <c r="H7" s="24">
        <f>'3'!G28</f>
        <v>40423.440999999999</v>
      </c>
      <c r="I7" s="24"/>
      <c r="J7" s="24">
        <f>'3'!H28</f>
        <v>0</v>
      </c>
      <c r="K7" s="24"/>
      <c r="L7" s="24">
        <f>'3'!I28</f>
        <v>0</v>
      </c>
      <c r="M7" s="24"/>
      <c r="N7" s="24">
        <f>'3'!J28</f>
        <v>0</v>
      </c>
      <c r="O7" s="24"/>
      <c r="P7" s="24">
        <f>'3'!K28</f>
        <v>0</v>
      </c>
      <c r="Q7" s="24">
        <f>'3'!L28</f>
        <v>0</v>
      </c>
      <c r="R7" s="24">
        <f>'3'!M28</f>
        <v>0</v>
      </c>
      <c r="S7" s="24"/>
      <c r="T7" s="24">
        <f>'3'!N28</f>
        <v>0</v>
      </c>
      <c r="U7" s="24"/>
      <c r="V7" s="33">
        <f t="shared" ref="V7:V10" si="3">SUM(B7:U7)</f>
        <v>119393.008</v>
      </c>
      <c r="W7" s="24">
        <f t="shared" si="0"/>
        <v>1890.7170000000001</v>
      </c>
      <c r="X7" s="24">
        <f t="shared" si="0"/>
        <v>0</v>
      </c>
      <c r="Y7" s="24">
        <f t="shared" si="1"/>
        <v>117502.291</v>
      </c>
      <c r="Z7" s="24">
        <f t="shared" si="2"/>
        <v>0</v>
      </c>
    </row>
    <row r="8" spans="1:26">
      <c r="A8" s="32">
        <v>4</v>
      </c>
      <c r="B8" s="24">
        <f>'4'!C10</f>
        <v>467.42498000000001</v>
      </c>
      <c r="C8" s="24">
        <f>'4'!D10</f>
        <v>0</v>
      </c>
      <c r="D8" s="24">
        <f>'4'!E10</f>
        <v>0</v>
      </c>
      <c r="E8" s="24"/>
      <c r="F8" s="34">
        <f>'4'!F10</f>
        <v>712.40000000000009</v>
      </c>
      <c r="G8" s="34"/>
      <c r="H8" s="24">
        <f>'4'!G10</f>
        <v>0</v>
      </c>
      <c r="I8" s="24"/>
      <c r="J8" s="24">
        <f>'4'!H10</f>
        <v>450</v>
      </c>
      <c r="K8" s="24"/>
      <c r="L8" s="24">
        <f>'4'!I10</f>
        <v>0</v>
      </c>
      <c r="M8" s="24"/>
      <c r="N8" s="24">
        <f>'4'!J10</f>
        <v>450</v>
      </c>
      <c r="O8" s="24"/>
      <c r="P8" s="24">
        <f>'4'!K10</f>
        <v>0</v>
      </c>
      <c r="Q8" s="24"/>
      <c r="R8" s="24">
        <f>'4'!L10</f>
        <v>450</v>
      </c>
      <c r="S8" s="24"/>
      <c r="T8" s="24">
        <f>'4'!M10</f>
        <v>0</v>
      </c>
      <c r="U8" s="24"/>
      <c r="V8" s="33">
        <f>SUM(B8:U8)</f>
        <v>2529.8249800000003</v>
      </c>
      <c r="W8" s="24">
        <f t="shared" si="0"/>
        <v>2529.8249800000003</v>
      </c>
      <c r="X8" s="24">
        <f t="shared" si="0"/>
        <v>0</v>
      </c>
      <c r="Y8" s="24">
        <f t="shared" si="1"/>
        <v>0</v>
      </c>
      <c r="Z8" s="24">
        <f t="shared" si="2"/>
        <v>0</v>
      </c>
    </row>
    <row r="9" spans="1:26">
      <c r="A9" s="32">
        <v>5</v>
      </c>
      <c r="B9" s="24">
        <f>'5'!C33</f>
        <v>921.97</v>
      </c>
      <c r="C9" s="24"/>
      <c r="D9" s="24">
        <f>'5'!D33</f>
        <v>11734.38</v>
      </c>
      <c r="E9" s="24">
        <f>'5'!E33</f>
        <v>5779.62</v>
      </c>
      <c r="F9" s="34">
        <f>'5'!F33</f>
        <v>1500</v>
      </c>
      <c r="G9" s="34"/>
      <c r="H9" s="24">
        <f>'5'!G33</f>
        <v>19573.8</v>
      </c>
      <c r="I9" s="24">
        <f>'5'!H33</f>
        <v>8926.2000000000007</v>
      </c>
      <c r="J9" s="24">
        <f>'5'!I33</f>
        <v>451</v>
      </c>
      <c r="K9" s="24"/>
      <c r="L9" s="24">
        <f>'5'!J33</f>
        <v>8549</v>
      </c>
      <c r="M9" s="24">
        <f>'5'!K33</f>
        <v>0</v>
      </c>
      <c r="N9" s="24">
        <f>'5'!L33</f>
        <v>0</v>
      </c>
      <c r="O9" s="24"/>
      <c r="P9" s="24">
        <f>'5'!M33</f>
        <v>0</v>
      </c>
      <c r="Q9" s="24">
        <f>'5'!N33</f>
        <v>0</v>
      </c>
      <c r="R9" s="24">
        <f>'5'!O33</f>
        <v>0</v>
      </c>
      <c r="S9" s="24"/>
      <c r="T9" s="24">
        <f>'5'!P33</f>
        <v>0</v>
      </c>
      <c r="U9" s="24">
        <f>'5'!Q33</f>
        <v>0</v>
      </c>
      <c r="V9" s="33">
        <f>SUM(B9:U9)</f>
        <v>57435.97</v>
      </c>
      <c r="W9" s="24">
        <f t="shared" si="0"/>
        <v>2872.9700000000003</v>
      </c>
      <c r="X9" s="24">
        <f t="shared" si="0"/>
        <v>0</v>
      </c>
      <c r="Y9" s="24">
        <f t="shared" si="1"/>
        <v>39857.18</v>
      </c>
      <c r="Z9" s="24">
        <f>Q9+U9+M9+I9+E9</f>
        <v>14705.82</v>
      </c>
    </row>
    <row r="10" spans="1:26">
      <c r="A10" s="32">
        <v>6</v>
      </c>
      <c r="B10" s="24">
        <f>'6'!C7</f>
        <v>0</v>
      </c>
      <c r="C10" s="24">
        <f>'6'!D7</f>
        <v>0</v>
      </c>
      <c r="D10" s="24">
        <f>'6'!E7</f>
        <v>0</v>
      </c>
      <c r="E10" s="24">
        <f>'6'!F7</f>
        <v>0</v>
      </c>
      <c r="F10" s="24">
        <f>'6'!G7</f>
        <v>0</v>
      </c>
      <c r="G10" s="24">
        <f>'6'!H7</f>
        <v>0</v>
      </c>
      <c r="H10" s="24">
        <f>'6'!I7</f>
        <v>0</v>
      </c>
      <c r="I10" s="24">
        <f>'6'!J7</f>
        <v>0</v>
      </c>
      <c r="J10" s="24">
        <f>'6'!K7</f>
        <v>0</v>
      </c>
      <c r="K10" s="24">
        <f>'6'!L7</f>
        <v>0</v>
      </c>
      <c r="L10" s="24">
        <f>'6'!M7</f>
        <v>0</v>
      </c>
      <c r="M10" s="24">
        <f>'6'!N7</f>
        <v>0</v>
      </c>
      <c r="N10" s="24">
        <f>'6'!O7</f>
        <v>0</v>
      </c>
      <c r="O10" s="24">
        <f>'6'!P7</f>
        <v>0</v>
      </c>
      <c r="P10" s="24">
        <f>'6'!Q7</f>
        <v>0</v>
      </c>
      <c r="Q10" s="24">
        <f>'6'!R7</f>
        <v>0</v>
      </c>
      <c r="R10" s="24">
        <f>'6'!S7</f>
        <v>0</v>
      </c>
      <c r="S10" s="24">
        <f>'6'!T7</f>
        <v>0</v>
      </c>
      <c r="T10" s="24">
        <f>'6'!U7</f>
        <v>0</v>
      </c>
      <c r="U10" s="24">
        <f>'6'!V7</f>
        <v>0</v>
      </c>
      <c r="V10" s="33">
        <f t="shared" si="3"/>
        <v>0</v>
      </c>
      <c r="W10" s="24">
        <f t="shared" si="0"/>
        <v>0</v>
      </c>
      <c r="X10" s="24">
        <f t="shared" si="0"/>
        <v>0</v>
      </c>
      <c r="Y10" s="24">
        <f t="shared" si="1"/>
        <v>0</v>
      </c>
      <c r="Z10" s="24">
        <f t="shared" si="2"/>
        <v>0</v>
      </c>
    </row>
    <row r="11" spans="1:26" s="36" customFormat="1">
      <c r="A11" s="35" t="s">
        <v>46</v>
      </c>
      <c r="B11" s="25">
        <f>SUM(B5:B9)</f>
        <v>28172.330130000002</v>
      </c>
      <c r="C11" s="25">
        <f t="shared" ref="C11:E11" si="4">SUM(C5:C9)</f>
        <v>816</v>
      </c>
      <c r="D11" s="25">
        <f t="shared" si="4"/>
        <v>192740.90206000005</v>
      </c>
      <c r="E11" s="25">
        <f t="shared" si="4"/>
        <v>5779.62</v>
      </c>
      <c r="F11" s="25">
        <f t="shared" ref="F11" si="5">SUM(F5:F9)</f>
        <v>29689.589480000006</v>
      </c>
      <c r="G11" s="25">
        <f t="shared" ref="G11" si="6">SUM(G5:G9)</f>
        <v>1638.127</v>
      </c>
      <c r="H11" s="25">
        <f>SUM(H5:H9)</f>
        <v>115724.75395</v>
      </c>
      <c r="I11" s="25">
        <f>SUM(I5:I9)</f>
        <v>8926.2000000000007</v>
      </c>
      <c r="J11" s="25">
        <f t="shared" ref="J11" si="7">SUM(J5:J9)</f>
        <v>18129.853630000001</v>
      </c>
      <c r="K11" s="25">
        <f t="shared" ref="K11" si="8">SUM(K5:K9)</f>
        <v>1681.06</v>
      </c>
      <c r="L11" s="25">
        <f t="shared" ref="L11:M11" si="9">SUM(L5:L9)</f>
        <v>50410.715989999997</v>
      </c>
      <c r="M11" s="25">
        <f t="shared" si="9"/>
        <v>0</v>
      </c>
      <c r="N11" s="25">
        <f t="shared" ref="N11" si="10">SUM(N5:N9)</f>
        <v>21084.076399999998</v>
      </c>
      <c r="O11" s="25">
        <f t="shared" ref="O11" si="11">SUM(O5:O9)</f>
        <v>1725.4690000000001</v>
      </c>
      <c r="P11" s="25">
        <f t="shared" ref="P11" si="12">SUM(P5:P9)</f>
        <v>1423.8369</v>
      </c>
      <c r="Q11" s="25">
        <f t="shared" ref="Q11" si="13">SUM(Q5:Q9)</f>
        <v>0</v>
      </c>
      <c r="R11" s="25">
        <f>SUM(R5:R10)</f>
        <v>18160</v>
      </c>
      <c r="S11" s="25">
        <f t="shared" ref="S11:U11" si="14">SUM(S5:S10)</f>
        <v>0</v>
      </c>
      <c r="T11" s="25">
        <f t="shared" si="14"/>
        <v>0</v>
      </c>
      <c r="U11" s="25">
        <f t="shared" si="14"/>
        <v>0</v>
      </c>
      <c r="V11" s="25">
        <f>SUM(V5:V10)</f>
        <v>496102.53454000002</v>
      </c>
      <c r="W11" s="24">
        <f t="shared" si="0"/>
        <v>115235.84964</v>
      </c>
      <c r="X11" s="24">
        <f t="shared" si="0"/>
        <v>5860.6559999999999</v>
      </c>
      <c r="Y11" s="24">
        <f t="shared" si="1"/>
        <v>360300.20890000003</v>
      </c>
      <c r="Z11" s="24">
        <f t="shared" si="1"/>
        <v>14705.82</v>
      </c>
    </row>
    <row r="12" spans="1:26">
      <c r="B12" s="122">
        <f>B11+C11+D11+E11</f>
        <v>227508.85219000006</v>
      </c>
      <c r="C12" s="123"/>
      <c r="D12" s="123"/>
      <c r="E12" s="124"/>
      <c r="F12" s="122">
        <f>F11+G11+H11+I11</f>
        <v>155978.67043000003</v>
      </c>
      <c r="G12" s="123"/>
      <c r="H12" s="123"/>
      <c r="I12" s="124"/>
      <c r="J12" s="122">
        <f>J11+K11+L11+M11</f>
        <v>70221.629619999992</v>
      </c>
      <c r="K12" s="123"/>
      <c r="L12" s="123"/>
      <c r="M12" s="124"/>
      <c r="N12" s="122">
        <f>N11+O11+P11+Q11</f>
        <v>24233.382299999997</v>
      </c>
      <c r="O12" s="123"/>
      <c r="P12" s="123"/>
      <c r="Q12" s="124"/>
      <c r="R12" s="122">
        <f>R11+S11+T11+U11</f>
        <v>18160</v>
      </c>
      <c r="S12" s="123"/>
      <c r="T12" s="123"/>
      <c r="U12" s="124"/>
      <c r="V12" s="58"/>
      <c r="W12" s="122">
        <f>W11+X11+Y11+Z11</f>
        <v>496102.53454000002</v>
      </c>
      <c r="X12" s="123"/>
      <c r="Y12" s="123"/>
      <c r="Z12" s="124"/>
    </row>
  </sheetData>
  <mergeCells count="15">
    <mergeCell ref="W3:Z3"/>
    <mergeCell ref="W12:Z12"/>
    <mergeCell ref="A1:V1"/>
    <mergeCell ref="R3:U3"/>
    <mergeCell ref="A2:A4"/>
    <mergeCell ref="N3:Q3"/>
    <mergeCell ref="N12:Q12"/>
    <mergeCell ref="B2:U2"/>
    <mergeCell ref="B3:E3"/>
    <mergeCell ref="R12:U12"/>
    <mergeCell ref="F3:I3"/>
    <mergeCell ref="J3:M3"/>
    <mergeCell ref="B12:E12"/>
    <mergeCell ref="F12:I12"/>
    <mergeCell ref="J12:M12"/>
  </mergeCells>
  <pageMargins left="0.39370078740157483" right="0.15748031496062992" top="0.47244094488188981" bottom="0.27559055118110237" header="0.43307086614173229" footer="0.31496062992125984"/>
  <pageSetup paperSize="9" scale="5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133" t="s">
        <v>58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t="s">
        <v>55</v>
      </c>
    </row>
    <row r="2" spans="1:24" s="1" customFormat="1" ht="31.5" customHeight="1">
      <c r="A2" s="126" t="s">
        <v>56</v>
      </c>
      <c r="B2" s="135" t="s">
        <v>47</v>
      </c>
      <c r="C2" s="130" t="s">
        <v>0</v>
      </c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2"/>
      <c r="U2" s="12" t="s">
        <v>53</v>
      </c>
      <c r="V2" s="136"/>
      <c r="W2" s="136"/>
      <c r="X2" s="136"/>
    </row>
    <row r="3" spans="1:24" s="1" customFormat="1" ht="19.5" customHeight="1">
      <c r="A3" s="126"/>
      <c r="B3" s="135"/>
      <c r="C3" s="115" t="s">
        <v>10</v>
      </c>
      <c r="D3" s="115"/>
      <c r="E3" s="115"/>
      <c r="F3" s="115" t="s">
        <v>9</v>
      </c>
      <c r="G3" s="115"/>
      <c r="H3" s="115"/>
      <c r="I3" s="126" t="s">
        <v>11</v>
      </c>
      <c r="J3" s="126"/>
      <c r="K3" s="126"/>
      <c r="L3" s="126" t="s">
        <v>49</v>
      </c>
      <c r="M3" s="126"/>
      <c r="N3" s="126"/>
      <c r="O3" s="126" t="s">
        <v>50</v>
      </c>
      <c r="P3" s="126"/>
      <c r="Q3" s="126" t="s">
        <v>51</v>
      </c>
      <c r="R3" s="126"/>
      <c r="S3" s="126" t="s">
        <v>52</v>
      </c>
      <c r="T3" s="126"/>
      <c r="U3" s="11"/>
      <c r="V3" s="127" t="s">
        <v>57</v>
      </c>
      <c r="W3" s="128"/>
      <c r="X3" s="129"/>
    </row>
    <row r="4" spans="1:24" s="1" customFormat="1" ht="27.75" customHeight="1">
      <c r="A4" s="126"/>
      <c r="B4" s="135"/>
      <c r="C4" s="19" t="s">
        <v>12</v>
      </c>
      <c r="D4" s="19" t="s">
        <v>16</v>
      </c>
      <c r="E4" s="19" t="s">
        <v>13</v>
      </c>
      <c r="F4" s="19" t="s">
        <v>12</v>
      </c>
      <c r="G4" s="19" t="s">
        <v>16</v>
      </c>
      <c r="H4" s="19" t="s">
        <v>13</v>
      </c>
      <c r="I4" s="18" t="s">
        <v>12</v>
      </c>
      <c r="J4" s="19" t="s">
        <v>16</v>
      </c>
      <c r="K4" s="18" t="s">
        <v>13</v>
      </c>
      <c r="L4" s="18" t="s">
        <v>12</v>
      </c>
      <c r="M4" s="19" t="s">
        <v>16</v>
      </c>
      <c r="N4" s="18" t="s">
        <v>13</v>
      </c>
      <c r="O4" s="18" t="s">
        <v>12</v>
      </c>
      <c r="P4" s="18" t="s">
        <v>13</v>
      </c>
      <c r="Q4" s="18" t="s">
        <v>12</v>
      </c>
      <c r="R4" s="18" t="s">
        <v>13</v>
      </c>
      <c r="S4" s="18" t="s">
        <v>12</v>
      </c>
      <c r="T4" s="18" t="s">
        <v>13</v>
      </c>
      <c r="U4" s="11"/>
      <c r="V4" s="18" t="s">
        <v>12</v>
      </c>
      <c r="W4" s="19" t="s">
        <v>16</v>
      </c>
      <c r="X4" s="18" t="s">
        <v>13</v>
      </c>
    </row>
    <row r="5" spans="1:24">
      <c r="A5" s="6">
        <v>1</v>
      </c>
      <c r="B5" s="10">
        <f>SUM(F5:H5)</f>
        <v>1694.8999999999999</v>
      </c>
      <c r="C5" s="7">
        <v>2141.6999999999998</v>
      </c>
      <c r="D5" s="7">
        <v>45.2</v>
      </c>
      <c r="E5" s="7">
        <v>2223.1</v>
      </c>
      <c r="F5" s="7">
        <v>1626.1</v>
      </c>
      <c r="G5" s="7">
        <v>68.8</v>
      </c>
      <c r="H5" s="7">
        <v>0</v>
      </c>
      <c r="I5" s="7">
        <v>1751.3</v>
      </c>
      <c r="J5" s="7">
        <v>75.400000000000006</v>
      </c>
      <c r="K5" s="7">
        <v>0</v>
      </c>
      <c r="L5" s="7">
        <v>1881</v>
      </c>
      <c r="M5" s="7">
        <v>82.9</v>
      </c>
      <c r="N5" s="7">
        <v>0</v>
      </c>
      <c r="O5" s="7">
        <v>2800</v>
      </c>
      <c r="P5" s="7"/>
      <c r="Q5" s="7">
        <v>2800</v>
      </c>
      <c r="R5" s="7"/>
      <c r="S5" s="7">
        <v>2800</v>
      </c>
      <c r="T5" s="7"/>
      <c r="U5" s="10">
        <f>SUM(C5:T5)</f>
        <v>18295.5</v>
      </c>
      <c r="V5" s="20">
        <f>C5+F5+I5+L5+O5+Q5+S5</f>
        <v>15800.099999999999</v>
      </c>
      <c r="W5" s="20">
        <f t="shared" ref="W5" si="0">D5+G5+J5+M5+P5+R5+T5</f>
        <v>272.3</v>
      </c>
      <c r="X5" s="20">
        <f>E5+H5+K5+N5+P5+R5+T5</f>
        <v>2223.1</v>
      </c>
    </row>
    <row r="6" spans="1:24">
      <c r="A6" s="6">
        <v>2</v>
      </c>
      <c r="B6" s="10">
        <f t="shared" ref="B6:B8" si="1">SUM(F6:H6)</f>
        <v>4921.3</v>
      </c>
      <c r="C6" s="7">
        <v>8507</v>
      </c>
      <c r="D6" s="7">
        <v>0</v>
      </c>
      <c r="E6" s="7">
        <v>15407.5</v>
      </c>
      <c r="F6" s="7">
        <v>4921.3</v>
      </c>
      <c r="G6" s="7">
        <v>0</v>
      </c>
      <c r="H6" s="7">
        <v>0</v>
      </c>
      <c r="I6" s="7">
        <v>3990.7</v>
      </c>
      <c r="J6" s="7"/>
      <c r="K6" s="7"/>
      <c r="L6" s="7">
        <v>3830.6</v>
      </c>
      <c r="M6" s="7"/>
      <c r="N6" s="7"/>
      <c r="O6" s="7">
        <v>1140</v>
      </c>
      <c r="P6" s="7"/>
      <c r="Q6" s="7">
        <v>1140</v>
      </c>
      <c r="R6" s="7"/>
      <c r="S6" s="7">
        <v>1140</v>
      </c>
      <c r="T6" s="7"/>
      <c r="U6" s="10">
        <f>SUM(C6:T6)</f>
        <v>40077.1</v>
      </c>
      <c r="V6" s="20">
        <f t="shared" ref="V6:V7" si="2">C6+F6+I6+L6+O6+Q6+S6</f>
        <v>24669.599999999999</v>
      </c>
      <c r="W6" s="20">
        <f t="shared" ref="W6:W7" si="3">D6+G6+J6+M6+P6+R6+T6</f>
        <v>0</v>
      </c>
      <c r="X6" s="20">
        <f t="shared" ref="X6:X7" si="4">E6+H6+K6+N6+P6+R6+T6</f>
        <v>15407.5</v>
      </c>
    </row>
    <row r="7" spans="1:24">
      <c r="A7" s="6">
        <v>3</v>
      </c>
      <c r="B7" s="10">
        <f t="shared" si="1"/>
        <v>275</v>
      </c>
      <c r="C7" s="7">
        <v>218.4</v>
      </c>
      <c r="D7" s="7">
        <v>0</v>
      </c>
      <c r="E7" s="7">
        <v>2250.4</v>
      </c>
      <c r="F7" s="7">
        <v>275</v>
      </c>
      <c r="G7" s="7">
        <v>0</v>
      </c>
      <c r="H7" s="7">
        <v>0</v>
      </c>
      <c r="I7" s="7">
        <v>210</v>
      </c>
      <c r="J7" s="7"/>
      <c r="K7" s="7"/>
      <c r="L7" s="7">
        <v>210</v>
      </c>
      <c r="M7" s="7"/>
      <c r="N7" s="7"/>
      <c r="O7" s="7">
        <v>160</v>
      </c>
      <c r="P7" s="7"/>
      <c r="Q7" s="7">
        <v>160</v>
      </c>
      <c r="R7" s="7"/>
      <c r="S7" s="7">
        <v>160</v>
      </c>
      <c r="T7" s="7"/>
      <c r="U7" s="10">
        <f t="shared" ref="U7" si="5">SUM(C7:T7)</f>
        <v>3643.8</v>
      </c>
      <c r="V7" s="20">
        <f t="shared" si="2"/>
        <v>1393.4</v>
      </c>
      <c r="W7" s="20">
        <f t="shared" si="3"/>
        <v>0</v>
      </c>
      <c r="X7" s="20">
        <f t="shared" si="4"/>
        <v>2250.4</v>
      </c>
    </row>
    <row r="8" spans="1:24" s="5" customFormat="1">
      <c r="A8" s="8" t="s">
        <v>46</v>
      </c>
      <c r="B8" s="9">
        <f t="shared" si="1"/>
        <v>6891.2</v>
      </c>
      <c r="C8" s="9">
        <f>SUM(C5:C7)</f>
        <v>10867.1</v>
      </c>
      <c r="D8" s="9">
        <f t="shared" ref="D8:E8" si="6">SUM(D5:D7)</f>
        <v>45.2</v>
      </c>
      <c r="E8" s="9">
        <f t="shared" si="6"/>
        <v>19881</v>
      </c>
      <c r="F8" s="9">
        <f>SUM(F5:F7)</f>
        <v>6822.4</v>
      </c>
      <c r="G8" s="9">
        <f t="shared" ref="G8:X8" si="7">SUM(G5:G7)</f>
        <v>68.8</v>
      </c>
      <c r="H8" s="9">
        <f t="shared" si="7"/>
        <v>0</v>
      </c>
      <c r="I8" s="9">
        <f t="shared" si="7"/>
        <v>5952</v>
      </c>
      <c r="J8" s="9">
        <f t="shared" si="7"/>
        <v>75.400000000000006</v>
      </c>
      <c r="K8" s="9">
        <f t="shared" si="7"/>
        <v>0</v>
      </c>
      <c r="L8" s="9">
        <f t="shared" si="7"/>
        <v>5921.6</v>
      </c>
      <c r="M8" s="9">
        <f t="shared" si="7"/>
        <v>82.9</v>
      </c>
      <c r="N8" s="9">
        <f t="shared" si="7"/>
        <v>0</v>
      </c>
      <c r="O8" s="9">
        <f t="shared" si="7"/>
        <v>4100</v>
      </c>
      <c r="P8" s="9">
        <f t="shared" si="7"/>
        <v>0</v>
      </c>
      <c r="Q8" s="9">
        <f t="shared" si="7"/>
        <v>4100</v>
      </c>
      <c r="R8" s="9">
        <f t="shared" si="7"/>
        <v>0</v>
      </c>
      <c r="S8" s="9">
        <f t="shared" si="7"/>
        <v>4100</v>
      </c>
      <c r="T8" s="9">
        <f t="shared" si="7"/>
        <v>0</v>
      </c>
      <c r="U8" s="9">
        <f>SUM(U5:U7)</f>
        <v>62016.4</v>
      </c>
      <c r="V8" s="9">
        <f t="shared" si="7"/>
        <v>41863.1</v>
      </c>
      <c r="W8" s="9">
        <f t="shared" si="7"/>
        <v>272.3</v>
      </c>
      <c r="X8" s="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79"/>
  <sheetViews>
    <sheetView tabSelected="1" topLeftCell="A12" zoomScale="120" zoomScaleNormal="120" workbookViewId="0">
      <pane ySplit="3225" topLeftCell="A133" activePane="bottomLeft"/>
      <selection activeCell="A12" sqref="A1:XFD1048576"/>
      <selection pane="bottomLeft" activeCell="H85" sqref="H85"/>
    </sheetView>
  </sheetViews>
  <sheetFormatPr defaultRowHeight="15"/>
  <cols>
    <col min="1" max="1" width="25.140625" style="106" customWidth="1"/>
    <col min="2" max="2" width="21.85546875" style="30" customWidth="1"/>
    <col min="3" max="3" width="8.7109375" style="30" bestFit="1" customWidth="1"/>
    <col min="4" max="9" width="13.140625" style="30" customWidth="1"/>
    <col min="10" max="11" width="9.140625" style="107"/>
    <col min="12" max="16384" width="9.140625" style="30"/>
  </cols>
  <sheetData>
    <row r="1" spans="1:12" ht="15" customHeight="1">
      <c r="A1" s="189" t="s">
        <v>286</v>
      </c>
      <c r="B1" s="189"/>
      <c r="C1" s="189"/>
      <c r="D1" s="189"/>
      <c r="E1" s="189"/>
      <c r="F1" s="189"/>
      <c r="G1" s="189"/>
      <c r="H1" s="189"/>
      <c r="I1" s="189"/>
      <c r="J1" s="138"/>
      <c r="K1" s="138"/>
      <c r="L1" s="185"/>
    </row>
    <row r="2" spans="1:12" ht="15.75" customHeight="1">
      <c r="A2" s="190" t="s">
        <v>227</v>
      </c>
      <c r="B2" s="190"/>
      <c r="C2" s="190"/>
      <c r="D2" s="190"/>
      <c r="E2" s="190"/>
      <c r="F2" s="190"/>
      <c r="G2" s="190"/>
      <c r="H2" s="190"/>
      <c r="I2" s="190"/>
      <c r="J2" s="138"/>
      <c r="K2" s="138"/>
      <c r="L2" s="185"/>
    </row>
    <row r="3" spans="1:12" ht="15" customHeight="1">
      <c r="A3" s="189" t="s">
        <v>228</v>
      </c>
      <c r="B3" s="189"/>
      <c r="C3" s="189"/>
      <c r="D3" s="189"/>
      <c r="E3" s="189"/>
      <c r="F3" s="189"/>
      <c r="G3" s="189"/>
      <c r="H3" s="189"/>
      <c r="I3" s="189"/>
      <c r="J3" s="138"/>
      <c r="K3" s="138"/>
      <c r="L3" s="185"/>
    </row>
    <row r="4" spans="1:12" ht="15" customHeight="1">
      <c r="A4" s="189" t="s">
        <v>229</v>
      </c>
      <c r="B4" s="189"/>
      <c r="C4" s="189"/>
      <c r="D4" s="189"/>
      <c r="E4" s="189"/>
      <c r="F4" s="189"/>
      <c r="G4" s="189"/>
      <c r="H4" s="189"/>
      <c r="I4" s="189"/>
      <c r="J4" s="138"/>
      <c r="K4" s="138"/>
      <c r="L4" s="185"/>
    </row>
    <row r="5" spans="1:12" ht="15" customHeight="1">
      <c r="A5" s="189" t="s">
        <v>207</v>
      </c>
      <c r="B5" s="189"/>
      <c r="C5" s="189"/>
      <c r="D5" s="189"/>
      <c r="E5" s="189"/>
      <c r="F5" s="189"/>
      <c r="G5" s="189"/>
      <c r="H5" s="189"/>
      <c r="I5" s="189"/>
      <c r="J5" s="138"/>
      <c r="K5" s="138"/>
      <c r="L5" s="185"/>
    </row>
    <row r="6" spans="1:12" ht="15" customHeight="1">
      <c r="A6" s="189" t="s">
        <v>230</v>
      </c>
      <c r="B6" s="189"/>
      <c r="C6" s="189"/>
      <c r="D6" s="189"/>
      <c r="E6" s="189"/>
      <c r="F6" s="189"/>
      <c r="G6" s="189"/>
      <c r="H6" s="189"/>
      <c r="I6" s="189"/>
      <c r="J6" s="138"/>
      <c r="K6" s="138"/>
      <c r="L6" s="185"/>
    </row>
    <row r="7" spans="1:12" ht="73.5" customHeight="1">
      <c r="A7" s="189" t="s">
        <v>294</v>
      </c>
      <c r="B7" s="189"/>
      <c r="C7" s="189"/>
      <c r="D7" s="189"/>
      <c r="E7" s="189"/>
      <c r="F7" s="189"/>
      <c r="G7" s="189"/>
      <c r="H7" s="189"/>
      <c r="I7" s="189"/>
      <c r="J7" s="138"/>
      <c r="K7" s="138"/>
      <c r="L7" s="81"/>
    </row>
    <row r="8" spans="1:12" ht="15.75">
      <c r="A8" s="184" t="s">
        <v>206</v>
      </c>
      <c r="B8" s="184"/>
      <c r="C8" s="184"/>
      <c r="D8" s="184"/>
      <c r="E8" s="184"/>
      <c r="F8" s="184"/>
      <c r="G8" s="184"/>
      <c r="H8" s="184"/>
      <c r="I8" s="184"/>
      <c r="J8" s="138"/>
      <c r="K8" s="138"/>
      <c r="L8" s="185"/>
    </row>
    <row r="9" spans="1:12" ht="15.75">
      <c r="A9" s="184" t="s">
        <v>231</v>
      </c>
      <c r="B9" s="184"/>
      <c r="C9" s="184"/>
      <c r="D9" s="184"/>
      <c r="E9" s="184"/>
      <c r="F9" s="184"/>
      <c r="G9" s="184"/>
      <c r="H9" s="184"/>
      <c r="I9" s="184"/>
      <c r="J9" s="138"/>
      <c r="K9" s="138"/>
      <c r="L9" s="185"/>
    </row>
    <row r="10" spans="1:12" ht="15.75">
      <c r="A10" s="184" t="s">
        <v>208</v>
      </c>
      <c r="B10" s="184"/>
      <c r="C10" s="184"/>
      <c r="D10" s="184"/>
      <c r="E10" s="184"/>
      <c r="F10" s="184"/>
      <c r="G10" s="184"/>
      <c r="H10" s="184"/>
      <c r="I10" s="184"/>
      <c r="J10" s="138"/>
      <c r="K10" s="138"/>
      <c r="L10" s="185"/>
    </row>
    <row r="11" spans="1:12" ht="15.75">
      <c r="A11" s="82"/>
      <c r="B11" s="83"/>
      <c r="C11" s="83"/>
      <c r="D11" s="83"/>
      <c r="E11" s="83"/>
      <c r="F11" s="83"/>
      <c r="G11" s="83"/>
      <c r="H11" s="83"/>
      <c r="I11" s="83"/>
      <c r="J11" s="138"/>
      <c r="K11" s="138"/>
      <c r="L11" s="81"/>
    </row>
    <row r="12" spans="1:12" s="85" customFormat="1" ht="15" customHeight="1">
      <c r="A12" s="148" t="s">
        <v>209</v>
      </c>
      <c r="B12" s="183" t="s">
        <v>210</v>
      </c>
      <c r="C12" s="183" t="s">
        <v>211</v>
      </c>
      <c r="D12" s="183" t="s">
        <v>232</v>
      </c>
      <c r="E12" s="183"/>
      <c r="F12" s="183"/>
      <c r="G12" s="183"/>
      <c r="H12" s="183"/>
      <c r="I12" s="183"/>
      <c r="J12" s="181"/>
      <c r="K12" s="182"/>
      <c r="L12" s="84"/>
    </row>
    <row r="13" spans="1:12" s="85" customFormat="1" ht="15" customHeight="1">
      <c r="A13" s="186"/>
      <c r="B13" s="183"/>
      <c r="C13" s="183"/>
      <c r="D13" s="86"/>
      <c r="E13" s="183" t="s">
        <v>212</v>
      </c>
      <c r="F13" s="183"/>
      <c r="G13" s="183"/>
      <c r="H13" s="183"/>
      <c r="I13" s="183"/>
      <c r="J13" s="181"/>
      <c r="K13" s="182"/>
      <c r="L13" s="84"/>
    </row>
    <row r="14" spans="1:12" s="85" customFormat="1" ht="74.25" customHeight="1">
      <c r="A14" s="187"/>
      <c r="B14" s="183"/>
      <c r="C14" s="183"/>
      <c r="D14" s="87" t="s">
        <v>213</v>
      </c>
      <c r="E14" s="87" t="s">
        <v>214</v>
      </c>
      <c r="F14" s="87" t="s">
        <v>251</v>
      </c>
      <c r="G14" s="87" t="s">
        <v>252</v>
      </c>
      <c r="H14" s="87" t="s">
        <v>253</v>
      </c>
      <c r="I14" s="87" t="s">
        <v>215</v>
      </c>
      <c r="J14" s="188"/>
      <c r="K14" s="181"/>
      <c r="L14" s="84"/>
    </row>
    <row r="15" spans="1:12" s="85" customFormat="1" ht="15.75">
      <c r="A15" s="88">
        <v>1</v>
      </c>
      <c r="B15" s="89">
        <v>2</v>
      </c>
      <c r="C15" s="89">
        <v>3</v>
      </c>
      <c r="D15" s="89">
        <v>4</v>
      </c>
      <c r="E15" s="89">
        <v>5</v>
      </c>
      <c r="F15" s="89">
        <v>6</v>
      </c>
      <c r="G15" s="89">
        <v>7</v>
      </c>
      <c r="H15" s="89">
        <v>8</v>
      </c>
      <c r="I15" s="89">
        <v>9</v>
      </c>
      <c r="J15" s="181"/>
      <c r="K15" s="182"/>
      <c r="L15" s="84"/>
    </row>
    <row r="16" spans="1:12" ht="22.5" customHeight="1">
      <c r="A16" s="151" t="s">
        <v>233</v>
      </c>
      <c r="B16" s="160" t="s">
        <v>234</v>
      </c>
      <c r="C16" s="90">
        <v>2022</v>
      </c>
      <c r="D16" s="91">
        <f>SUM(E16:I16)</f>
        <v>101392.39004</v>
      </c>
      <c r="E16" s="91">
        <f t="shared" ref="E16:I18" si="0">E21+E31+E39+E47+E55+E76+E88+E96+E108+E122+E67+E160+E172</f>
        <v>0</v>
      </c>
      <c r="F16" s="91">
        <f>F21+F31+F39+F47+F55+F76+F88+F96+F108+F122+F67+F160+F172</f>
        <v>65992.222689999995</v>
      </c>
      <c r="G16" s="91">
        <f>G21+G31+G39+G47+G55+G76+G88+G96+G108+G122+G67+G160+G172</f>
        <v>2307.4769999999999</v>
      </c>
      <c r="H16" s="91">
        <f t="shared" si="0"/>
        <v>33092.690349999997</v>
      </c>
      <c r="I16" s="91">
        <f t="shared" si="0"/>
        <v>0</v>
      </c>
      <c r="J16" s="155"/>
      <c r="K16" s="137"/>
      <c r="L16" s="81"/>
    </row>
    <row r="17" spans="1:12" ht="22.5" customHeight="1">
      <c r="A17" s="151"/>
      <c r="B17" s="160"/>
      <c r="C17" s="90">
        <v>2023</v>
      </c>
      <c r="D17" s="91">
        <f t="shared" ref="D17:D19" si="1">SUM(E17:I17)</f>
        <v>28105.182550000001</v>
      </c>
      <c r="E17" s="91">
        <f t="shared" si="0"/>
        <v>0</v>
      </c>
      <c r="F17" s="91">
        <f t="shared" si="0"/>
        <v>1554.82989</v>
      </c>
      <c r="G17" s="91">
        <f t="shared" si="0"/>
        <v>1753.5920000000001</v>
      </c>
      <c r="H17" s="91">
        <f t="shared" si="0"/>
        <v>24796.76066</v>
      </c>
      <c r="I17" s="91">
        <f t="shared" si="0"/>
        <v>0</v>
      </c>
      <c r="J17" s="155"/>
      <c r="K17" s="137"/>
      <c r="L17" s="81"/>
    </row>
    <row r="18" spans="1:12" ht="22.5" customHeight="1">
      <c r="A18" s="151"/>
      <c r="B18" s="160"/>
      <c r="C18" s="90">
        <v>2024</v>
      </c>
      <c r="D18" s="91">
        <f t="shared" si="1"/>
        <v>27379.721830000002</v>
      </c>
      <c r="E18" s="91">
        <f t="shared" si="0"/>
        <v>0</v>
      </c>
      <c r="F18" s="91">
        <f t="shared" si="0"/>
        <v>1605.8</v>
      </c>
      <c r="G18" s="91">
        <f t="shared" si="0"/>
        <v>2060.2739999999999</v>
      </c>
      <c r="H18" s="91">
        <f t="shared" si="0"/>
        <v>23713.647830000002</v>
      </c>
      <c r="I18" s="91">
        <f t="shared" si="0"/>
        <v>0</v>
      </c>
      <c r="J18" s="155"/>
      <c r="K18" s="137"/>
      <c r="L18" s="81"/>
    </row>
    <row r="19" spans="1:12" ht="22.5" customHeight="1">
      <c r="A19" s="179" t="s">
        <v>216</v>
      </c>
      <c r="B19" s="180"/>
      <c r="C19" s="90"/>
      <c r="D19" s="91">
        <f t="shared" si="1"/>
        <v>156877.29441999999</v>
      </c>
      <c r="E19" s="91">
        <f>SUM(E16:E18)</f>
        <v>0</v>
      </c>
      <c r="F19" s="91">
        <f t="shared" ref="F19:I19" si="2">SUM(F16:F18)</f>
        <v>69152.852579999992</v>
      </c>
      <c r="G19" s="91">
        <f t="shared" si="2"/>
        <v>6121.3429999999998</v>
      </c>
      <c r="H19" s="91">
        <f t="shared" si="2"/>
        <v>81603.098839999991</v>
      </c>
      <c r="I19" s="91">
        <f t="shared" si="2"/>
        <v>0</v>
      </c>
      <c r="J19" s="137"/>
      <c r="K19" s="138"/>
      <c r="L19" s="81"/>
    </row>
    <row r="20" spans="1:12" s="92" customFormat="1" ht="22.5" customHeight="1">
      <c r="A20" s="176" t="s">
        <v>217</v>
      </c>
      <c r="B20" s="176"/>
      <c r="C20" s="176"/>
      <c r="D20" s="176"/>
      <c r="E20" s="176"/>
      <c r="F20" s="176"/>
      <c r="G20" s="176"/>
      <c r="H20" s="176"/>
      <c r="I20" s="176"/>
      <c r="J20" s="177"/>
      <c r="K20" s="178"/>
      <c r="L20" s="84"/>
    </row>
    <row r="21" spans="1:12" ht="22.5" customHeight="1">
      <c r="A21" s="151" t="s">
        <v>246</v>
      </c>
      <c r="B21" s="159"/>
      <c r="C21" s="90">
        <v>2022</v>
      </c>
      <c r="D21" s="91">
        <f>SUM(E21:I21)</f>
        <v>0</v>
      </c>
      <c r="E21" s="91">
        <f>E25</f>
        <v>0</v>
      </c>
      <c r="F21" s="91">
        <f t="shared" ref="F21:I21" si="3">F25</f>
        <v>0</v>
      </c>
      <c r="G21" s="91">
        <f t="shared" ref="G21" si="4">G25</f>
        <v>0</v>
      </c>
      <c r="H21" s="91">
        <f t="shared" si="3"/>
        <v>0</v>
      </c>
      <c r="I21" s="91">
        <f t="shared" si="3"/>
        <v>0</v>
      </c>
      <c r="J21" s="137"/>
      <c r="K21" s="138"/>
      <c r="L21" s="81"/>
    </row>
    <row r="22" spans="1:12" ht="22.5" customHeight="1">
      <c r="A22" s="151"/>
      <c r="B22" s="159"/>
      <c r="C22" s="90">
        <v>2023</v>
      </c>
      <c r="D22" s="91">
        <f t="shared" ref="D22:D27" si="5">SUM(E22:I22)</f>
        <v>1727.59889</v>
      </c>
      <c r="E22" s="91">
        <f t="shared" ref="E22:I22" si="6">E26</f>
        <v>0</v>
      </c>
      <c r="F22" s="91">
        <f t="shared" si="6"/>
        <v>1554.82989</v>
      </c>
      <c r="G22" s="91">
        <f t="shared" ref="G22" si="7">G26</f>
        <v>0</v>
      </c>
      <c r="H22" s="91">
        <f t="shared" si="6"/>
        <v>172.76900000000001</v>
      </c>
      <c r="I22" s="91">
        <f t="shared" si="6"/>
        <v>0</v>
      </c>
      <c r="J22" s="137"/>
      <c r="K22" s="138"/>
      <c r="L22" s="81"/>
    </row>
    <row r="23" spans="1:12" ht="22.5" customHeight="1">
      <c r="A23" s="151"/>
      <c r="B23" s="159"/>
      <c r="C23" s="90">
        <v>2024</v>
      </c>
      <c r="D23" s="91">
        <f t="shared" si="5"/>
        <v>0</v>
      </c>
      <c r="E23" s="91">
        <f t="shared" ref="E23:I23" si="8">E27</f>
        <v>0</v>
      </c>
      <c r="F23" s="91">
        <f t="shared" si="8"/>
        <v>0</v>
      </c>
      <c r="G23" s="91">
        <f t="shared" ref="G23" si="9">G27</f>
        <v>0</v>
      </c>
      <c r="H23" s="91">
        <f t="shared" si="8"/>
        <v>0</v>
      </c>
      <c r="I23" s="91">
        <f t="shared" si="8"/>
        <v>0</v>
      </c>
      <c r="J23" s="137"/>
      <c r="K23" s="138"/>
      <c r="L23" s="81"/>
    </row>
    <row r="24" spans="1:12" ht="22.5" customHeight="1">
      <c r="A24" s="167" t="s">
        <v>218</v>
      </c>
      <c r="B24" s="168"/>
      <c r="C24" s="93"/>
      <c r="D24" s="91">
        <f t="shared" si="5"/>
        <v>1727.59889</v>
      </c>
      <c r="E24" s="91">
        <f>SUM(E21:E23)</f>
        <v>0</v>
      </c>
      <c r="F24" s="91">
        <f t="shared" ref="F24:G24" si="10">SUM(F21:F23)</f>
        <v>1554.82989</v>
      </c>
      <c r="G24" s="91">
        <f t="shared" si="10"/>
        <v>0</v>
      </c>
      <c r="H24" s="91">
        <f t="shared" ref="H24" si="11">SUM(H21:H23)</f>
        <v>172.76900000000001</v>
      </c>
      <c r="I24" s="91">
        <f t="shared" ref="I24" si="12">SUM(I21:I23)</f>
        <v>0</v>
      </c>
      <c r="J24" s="137"/>
      <c r="K24" s="138"/>
      <c r="L24" s="81"/>
    </row>
    <row r="25" spans="1:12" ht="22.5" customHeight="1">
      <c r="A25" s="147" t="s">
        <v>235</v>
      </c>
      <c r="B25" s="148" t="s">
        <v>287</v>
      </c>
      <c r="C25" s="94">
        <v>2022</v>
      </c>
      <c r="D25" s="95">
        <f>SUM(E25:I25)</f>
        <v>0</v>
      </c>
      <c r="E25" s="95">
        <f t="shared" ref="E25:E26" si="13">E30</f>
        <v>0</v>
      </c>
      <c r="F25" s="95">
        <v>0</v>
      </c>
      <c r="G25" s="95">
        <f t="shared" ref="G25:G26" si="14">G30</f>
        <v>0</v>
      </c>
      <c r="H25" s="95">
        <v>0</v>
      </c>
      <c r="I25" s="95">
        <f>I30</f>
        <v>0</v>
      </c>
      <c r="J25" s="137"/>
      <c r="K25" s="138"/>
      <c r="L25" s="81"/>
    </row>
    <row r="26" spans="1:12" ht="22.5" customHeight="1">
      <c r="A26" s="147"/>
      <c r="B26" s="149"/>
      <c r="C26" s="94">
        <v>2023</v>
      </c>
      <c r="D26" s="95">
        <f>SUM(E26:I26)</f>
        <v>1727.59889</v>
      </c>
      <c r="E26" s="95">
        <f t="shared" si="13"/>
        <v>0</v>
      </c>
      <c r="F26" s="95">
        <v>1554.82989</v>
      </c>
      <c r="G26" s="95">
        <f t="shared" si="14"/>
        <v>0</v>
      </c>
      <c r="H26" s="95">
        <v>172.76900000000001</v>
      </c>
      <c r="I26" s="95">
        <f>I31</f>
        <v>0</v>
      </c>
      <c r="J26" s="137"/>
      <c r="K26" s="138"/>
      <c r="L26" s="81"/>
    </row>
    <row r="27" spans="1:12" ht="22.5" customHeight="1">
      <c r="A27" s="147"/>
      <c r="B27" s="150"/>
      <c r="C27" s="94">
        <v>2024</v>
      </c>
      <c r="D27" s="95">
        <f t="shared" si="5"/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137"/>
      <c r="K27" s="138"/>
      <c r="L27" s="81"/>
    </row>
    <row r="28" spans="1:12" ht="22.5" customHeight="1">
      <c r="A28" s="152" t="s">
        <v>216</v>
      </c>
      <c r="B28" s="152"/>
      <c r="C28" s="96"/>
      <c r="D28" s="95">
        <f t="shared" ref="D28" si="15">SUM(E28:I28)</f>
        <v>1727.59889</v>
      </c>
      <c r="E28" s="95">
        <f>SUM(E25:E27)</f>
        <v>0</v>
      </c>
      <c r="F28" s="95">
        <f t="shared" ref="F28:G28" si="16">SUM(F25:F27)</f>
        <v>1554.82989</v>
      </c>
      <c r="G28" s="95">
        <f t="shared" si="16"/>
        <v>0</v>
      </c>
      <c r="H28" s="95">
        <f t="shared" ref="H28" si="17">SUM(H25:H27)</f>
        <v>172.76900000000001</v>
      </c>
      <c r="I28" s="95">
        <f t="shared" ref="I28" si="18">SUM(I25:I27)</f>
        <v>0</v>
      </c>
      <c r="J28" s="137" t="s">
        <v>236</v>
      </c>
      <c r="K28" s="138"/>
      <c r="L28" s="81"/>
    </row>
    <row r="29" spans="1:12" ht="22.5" customHeight="1">
      <c r="A29" s="152" t="s">
        <v>219</v>
      </c>
      <c r="B29" s="152"/>
      <c r="C29" s="96"/>
      <c r="D29" s="94"/>
      <c r="E29" s="94"/>
      <c r="F29" s="94"/>
      <c r="G29" s="94"/>
      <c r="H29" s="94"/>
      <c r="I29" s="94"/>
      <c r="J29" s="137"/>
      <c r="K29" s="138"/>
      <c r="L29" s="81"/>
    </row>
    <row r="30" spans="1:12" ht="35.25" customHeight="1">
      <c r="A30" s="174" t="s">
        <v>237</v>
      </c>
      <c r="B30" s="175"/>
      <c r="C30" s="94">
        <v>2022</v>
      </c>
      <c r="D30" s="95">
        <f t="shared" ref="D30" si="19">SUM(E30:I30)</f>
        <v>0</v>
      </c>
      <c r="E30" s="95">
        <v>0</v>
      </c>
      <c r="F30" s="95">
        <v>0</v>
      </c>
      <c r="G30" s="95">
        <v>0</v>
      </c>
      <c r="H30" s="95">
        <v>0</v>
      </c>
      <c r="I30" s="97">
        <v>0</v>
      </c>
      <c r="J30" s="137"/>
      <c r="K30" s="138"/>
      <c r="L30" s="81"/>
    </row>
    <row r="31" spans="1:12" ht="22.5" customHeight="1">
      <c r="A31" s="151" t="s">
        <v>245</v>
      </c>
      <c r="B31" s="163"/>
      <c r="C31" s="98">
        <v>2022</v>
      </c>
      <c r="D31" s="91">
        <f t="shared" ref="D31:D38" si="20">SUM(E31:I31)</f>
        <v>14713.91431</v>
      </c>
      <c r="E31" s="99">
        <f>E35</f>
        <v>0</v>
      </c>
      <c r="F31" s="99">
        <f t="shared" ref="F31:I31" si="21">F35</f>
        <v>14552.91431</v>
      </c>
      <c r="G31" s="99">
        <f t="shared" ref="G31" si="22">G35</f>
        <v>0</v>
      </c>
      <c r="H31" s="99">
        <f t="shared" si="21"/>
        <v>161</v>
      </c>
      <c r="I31" s="99">
        <f t="shared" si="21"/>
        <v>0</v>
      </c>
      <c r="J31" s="137"/>
      <c r="K31" s="138"/>
      <c r="L31" s="81"/>
    </row>
    <row r="32" spans="1:12" ht="22.5" customHeight="1">
      <c r="A32" s="151"/>
      <c r="B32" s="161"/>
      <c r="C32" s="98">
        <v>2023</v>
      </c>
      <c r="D32" s="91">
        <f t="shared" si="20"/>
        <v>0</v>
      </c>
      <c r="E32" s="99">
        <f t="shared" ref="E32:I33" si="23">E36</f>
        <v>0</v>
      </c>
      <c r="F32" s="99">
        <f t="shared" si="23"/>
        <v>0</v>
      </c>
      <c r="G32" s="99">
        <f t="shared" ref="G32" si="24">G36</f>
        <v>0</v>
      </c>
      <c r="H32" s="99">
        <f t="shared" si="23"/>
        <v>0</v>
      </c>
      <c r="I32" s="99">
        <f t="shared" si="23"/>
        <v>0</v>
      </c>
      <c r="J32" s="137"/>
      <c r="K32" s="138"/>
      <c r="L32" s="81"/>
    </row>
    <row r="33" spans="1:12" ht="22.5" customHeight="1">
      <c r="A33" s="151"/>
      <c r="B33" s="162"/>
      <c r="C33" s="98">
        <v>2024</v>
      </c>
      <c r="D33" s="91">
        <f t="shared" si="20"/>
        <v>0</v>
      </c>
      <c r="E33" s="99">
        <f t="shared" si="23"/>
        <v>0</v>
      </c>
      <c r="F33" s="99">
        <f t="shared" si="23"/>
        <v>0</v>
      </c>
      <c r="G33" s="99">
        <f t="shared" ref="G33" si="25">G37</f>
        <v>0</v>
      </c>
      <c r="H33" s="99">
        <f t="shared" si="23"/>
        <v>0</v>
      </c>
      <c r="I33" s="99">
        <f t="shared" si="23"/>
        <v>0</v>
      </c>
      <c r="J33" s="137"/>
      <c r="K33" s="138"/>
      <c r="L33" s="81"/>
    </row>
    <row r="34" spans="1:12" ht="22.5" customHeight="1">
      <c r="A34" s="159" t="s">
        <v>216</v>
      </c>
      <c r="B34" s="159"/>
      <c r="C34" s="100"/>
      <c r="D34" s="91">
        <f t="shared" si="20"/>
        <v>14713.91431</v>
      </c>
      <c r="E34" s="91">
        <f>SUM(E31:E33)</f>
        <v>0</v>
      </c>
      <c r="F34" s="91">
        <f t="shared" ref="F34:G34" si="26">SUM(F31:F33)</f>
        <v>14552.91431</v>
      </c>
      <c r="G34" s="91">
        <f t="shared" si="26"/>
        <v>0</v>
      </c>
      <c r="H34" s="91">
        <f t="shared" ref="H34" si="27">SUM(H31:H33)</f>
        <v>161</v>
      </c>
      <c r="I34" s="91">
        <f t="shared" ref="I34" si="28">SUM(I31:I33)</f>
        <v>0</v>
      </c>
      <c r="J34" s="137"/>
      <c r="K34" s="138"/>
      <c r="L34" s="81"/>
    </row>
    <row r="35" spans="1:12" ht="22.5" customHeight="1">
      <c r="A35" s="147" t="s">
        <v>240</v>
      </c>
      <c r="B35" s="148" t="s">
        <v>289</v>
      </c>
      <c r="C35" s="94">
        <v>2022</v>
      </c>
      <c r="D35" s="95">
        <f t="shared" si="20"/>
        <v>14713.91431</v>
      </c>
      <c r="E35" s="97">
        <v>0</v>
      </c>
      <c r="F35" s="97">
        <v>14552.91431</v>
      </c>
      <c r="G35" s="97">
        <v>0</v>
      </c>
      <c r="H35" s="95">
        <v>161</v>
      </c>
      <c r="I35" s="97">
        <v>0</v>
      </c>
      <c r="J35" s="137"/>
      <c r="K35" s="138"/>
      <c r="L35" s="81"/>
    </row>
    <row r="36" spans="1:12" ht="22.5" customHeight="1">
      <c r="A36" s="147"/>
      <c r="B36" s="149"/>
      <c r="C36" s="94">
        <v>2023</v>
      </c>
      <c r="D36" s="95">
        <f t="shared" si="20"/>
        <v>0</v>
      </c>
      <c r="E36" s="97">
        <v>0</v>
      </c>
      <c r="F36" s="97">
        <v>0</v>
      </c>
      <c r="G36" s="97">
        <v>0</v>
      </c>
      <c r="H36" s="97">
        <v>0</v>
      </c>
      <c r="I36" s="97">
        <v>0</v>
      </c>
      <c r="J36" s="137"/>
      <c r="K36" s="138"/>
      <c r="L36" s="81"/>
    </row>
    <row r="37" spans="1:12" ht="22.5" customHeight="1">
      <c r="A37" s="147"/>
      <c r="B37" s="150"/>
      <c r="C37" s="94">
        <v>2024</v>
      </c>
      <c r="D37" s="95">
        <f t="shared" si="20"/>
        <v>0</v>
      </c>
      <c r="E37" s="97">
        <v>0</v>
      </c>
      <c r="F37" s="97">
        <v>0</v>
      </c>
      <c r="G37" s="97">
        <v>0</v>
      </c>
      <c r="H37" s="97">
        <v>0</v>
      </c>
      <c r="I37" s="97">
        <v>0</v>
      </c>
      <c r="J37" s="137"/>
      <c r="K37" s="138"/>
      <c r="L37" s="81"/>
    </row>
    <row r="38" spans="1:12" ht="22.5" customHeight="1">
      <c r="A38" s="160" t="s">
        <v>216</v>
      </c>
      <c r="B38" s="160"/>
      <c r="C38" s="101"/>
      <c r="D38" s="95">
        <f t="shared" si="20"/>
        <v>14713.91431</v>
      </c>
      <c r="E38" s="95">
        <f>SUM(E35:E37)</f>
        <v>0</v>
      </c>
      <c r="F38" s="95">
        <f t="shared" ref="F38:G38" si="29">SUM(F35:F37)</f>
        <v>14552.91431</v>
      </c>
      <c r="G38" s="95">
        <f t="shared" si="29"/>
        <v>0</v>
      </c>
      <c r="H38" s="95">
        <f t="shared" ref="H38" si="30">SUM(H35:H37)</f>
        <v>161</v>
      </c>
      <c r="I38" s="95">
        <f t="shared" ref="I38" si="31">SUM(I35:I37)</f>
        <v>0</v>
      </c>
      <c r="J38" s="137" t="s">
        <v>175</v>
      </c>
      <c r="K38" s="138"/>
      <c r="L38" s="81"/>
    </row>
    <row r="39" spans="1:12" ht="22.5" customHeight="1">
      <c r="A39" s="151" t="s">
        <v>243</v>
      </c>
      <c r="B39" s="164"/>
      <c r="C39" s="90">
        <v>2022</v>
      </c>
      <c r="D39" s="91">
        <f t="shared" ref="D39:D46" si="32">SUM(E39:I39)</f>
        <v>2136.28251</v>
      </c>
      <c r="E39" s="99">
        <f>E43</f>
        <v>0</v>
      </c>
      <c r="F39" s="99">
        <f t="shared" ref="F39:I39" si="33">F43</f>
        <v>2029.46838</v>
      </c>
      <c r="G39" s="99">
        <f t="shared" ref="G39" si="34">G43</f>
        <v>0</v>
      </c>
      <c r="H39" s="99">
        <f t="shared" si="33"/>
        <v>106.81413000000001</v>
      </c>
      <c r="I39" s="99">
        <f t="shared" si="33"/>
        <v>0</v>
      </c>
      <c r="J39" s="137"/>
      <c r="K39" s="138"/>
      <c r="L39" s="81"/>
    </row>
    <row r="40" spans="1:12" ht="22.5" customHeight="1">
      <c r="A40" s="151"/>
      <c r="B40" s="165"/>
      <c r="C40" s="90">
        <v>2023</v>
      </c>
      <c r="D40" s="91">
        <f t="shared" si="32"/>
        <v>0</v>
      </c>
      <c r="E40" s="99">
        <f t="shared" ref="E40:I40" si="35">E44</f>
        <v>0</v>
      </c>
      <c r="F40" s="99">
        <f t="shared" si="35"/>
        <v>0</v>
      </c>
      <c r="G40" s="99">
        <f t="shared" ref="G40" si="36">G44</f>
        <v>0</v>
      </c>
      <c r="H40" s="99">
        <f t="shared" si="35"/>
        <v>0</v>
      </c>
      <c r="I40" s="99">
        <f t="shared" si="35"/>
        <v>0</v>
      </c>
      <c r="J40" s="137"/>
      <c r="K40" s="138"/>
      <c r="L40" s="81"/>
    </row>
    <row r="41" spans="1:12" ht="22.5" customHeight="1">
      <c r="A41" s="151"/>
      <c r="B41" s="166"/>
      <c r="C41" s="90">
        <v>2024</v>
      </c>
      <c r="D41" s="91">
        <f t="shared" si="32"/>
        <v>1764.616</v>
      </c>
      <c r="E41" s="99">
        <f t="shared" ref="E41:I41" si="37">E45</f>
        <v>0</v>
      </c>
      <c r="F41" s="99">
        <f t="shared" si="37"/>
        <v>1605.8</v>
      </c>
      <c r="G41" s="99">
        <f t="shared" ref="G41" si="38">G45</f>
        <v>0</v>
      </c>
      <c r="H41" s="99">
        <f t="shared" si="37"/>
        <v>158.816</v>
      </c>
      <c r="I41" s="99">
        <f t="shared" si="37"/>
        <v>0</v>
      </c>
      <c r="J41" s="137"/>
      <c r="K41" s="138"/>
      <c r="L41" s="81"/>
    </row>
    <row r="42" spans="1:12" ht="15.75">
      <c r="A42" s="160" t="s">
        <v>216</v>
      </c>
      <c r="B42" s="160"/>
      <c r="C42" s="101"/>
      <c r="D42" s="91">
        <f t="shared" si="32"/>
        <v>3900.89851</v>
      </c>
      <c r="E42" s="91">
        <f>SUM(E39:E41)</f>
        <v>0</v>
      </c>
      <c r="F42" s="91">
        <f t="shared" ref="F42:G42" si="39">SUM(F39:F41)</f>
        <v>3635.26838</v>
      </c>
      <c r="G42" s="91">
        <f t="shared" si="39"/>
        <v>0</v>
      </c>
      <c r="H42" s="91">
        <f t="shared" ref="H42" si="40">SUM(H39:H41)</f>
        <v>265.63013000000001</v>
      </c>
      <c r="I42" s="91">
        <f t="shared" ref="I42" si="41">SUM(I39:I41)</f>
        <v>0</v>
      </c>
      <c r="J42" s="137"/>
      <c r="K42" s="138"/>
      <c r="L42" s="81"/>
    </row>
    <row r="43" spans="1:12" ht="22.5" customHeight="1">
      <c r="A43" s="147" t="s">
        <v>241</v>
      </c>
      <c r="B43" s="148" t="s">
        <v>289</v>
      </c>
      <c r="C43" s="94">
        <v>2022</v>
      </c>
      <c r="D43" s="95">
        <f t="shared" si="32"/>
        <v>2136.28251</v>
      </c>
      <c r="E43" s="97">
        <v>0</v>
      </c>
      <c r="F43" s="97">
        <v>2029.46838</v>
      </c>
      <c r="G43" s="97">
        <v>0</v>
      </c>
      <c r="H43" s="95">
        <v>106.81413000000001</v>
      </c>
      <c r="I43" s="97">
        <v>0</v>
      </c>
      <c r="J43" s="137"/>
      <c r="K43" s="138"/>
      <c r="L43" s="81"/>
    </row>
    <row r="44" spans="1:12" ht="22.5" customHeight="1">
      <c r="A44" s="147"/>
      <c r="B44" s="149"/>
      <c r="C44" s="94">
        <v>2023</v>
      </c>
      <c r="D44" s="95">
        <f t="shared" si="32"/>
        <v>0</v>
      </c>
      <c r="E44" s="97">
        <v>0</v>
      </c>
      <c r="F44" s="97">
        <v>0</v>
      </c>
      <c r="G44" s="97">
        <v>0</v>
      </c>
      <c r="H44" s="97">
        <v>0</v>
      </c>
      <c r="I44" s="97">
        <v>0</v>
      </c>
      <c r="J44" s="137"/>
      <c r="K44" s="138"/>
      <c r="L44" s="81"/>
    </row>
    <row r="45" spans="1:12" ht="22.5" customHeight="1">
      <c r="A45" s="147"/>
      <c r="B45" s="150"/>
      <c r="C45" s="94">
        <v>2024</v>
      </c>
      <c r="D45" s="95">
        <f t="shared" si="32"/>
        <v>1764.616</v>
      </c>
      <c r="E45" s="97">
        <v>0</v>
      </c>
      <c r="F45" s="97">
        <v>1605.8</v>
      </c>
      <c r="G45" s="97">
        <v>0</v>
      </c>
      <c r="H45" s="97">
        <v>158.816</v>
      </c>
      <c r="I45" s="97">
        <v>0</v>
      </c>
      <c r="J45" s="137"/>
      <c r="K45" s="138"/>
      <c r="L45" s="81"/>
    </row>
    <row r="46" spans="1:12" ht="15.75">
      <c r="A46" s="152" t="s">
        <v>216</v>
      </c>
      <c r="B46" s="152"/>
      <c r="C46" s="96"/>
      <c r="D46" s="95">
        <f t="shared" si="32"/>
        <v>3900.89851</v>
      </c>
      <c r="E46" s="95">
        <f>SUM(E43:E45)</f>
        <v>0</v>
      </c>
      <c r="F46" s="95">
        <f t="shared" ref="F46:G46" si="42">SUM(F43:F45)</f>
        <v>3635.26838</v>
      </c>
      <c r="G46" s="95">
        <f t="shared" si="42"/>
        <v>0</v>
      </c>
      <c r="H46" s="95">
        <f t="shared" ref="H46" si="43">SUM(H43:H45)</f>
        <v>265.63013000000001</v>
      </c>
      <c r="I46" s="95">
        <f t="shared" ref="I46" si="44">SUM(I43:I45)</f>
        <v>0</v>
      </c>
      <c r="J46" s="137" t="s">
        <v>65</v>
      </c>
      <c r="K46" s="138"/>
      <c r="L46" s="81"/>
    </row>
    <row r="47" spans="1:12" ht="22.5" hidden="1" customHeight="1">
      <c r="A47" s="151" t="s">
        <v>244</v>
      </c>
      <c r="B47" s="163"/>
      <c r="C47" s="98">
        <v>2022</v>
      </c>
      <c r="D47" s="91">
        <f t="shared" ref="D47:D54" si="45">SUM(E47:I47)</f>
        <v>0</v>
      </c>
      <c r="E47" s="99">
        <f>E51</f>
        <v>0</v>
      </c>
      <c r="F47" s="99">
        <f t="shared" ref="F47:I47" si="46">F51</f>
        <v>0</v>
      </c>
      <c r="G47" s="99">
        <f t="shared" ref="G47" si="47">G51</f>
        <v>0</v>
      </c>
      <c r="H47" s="99">
        <f t="shared" si="46"/>
        <v>0</v>
      </c>
      <c r="I47" s="99">
        <f t="shared" si="46"/>
        <v>0</v>
      </c>
      <c r="J47" s="137"/>
      <c r="K47" s="138"/>
      <c r="L47" s="81"/>
    </row>
    <row r="48" spans="1:12" ht="22.5" hidden="1" customHeight="1">
      <c r="A48" s="151"/>
      <c r="B48" s="161"/>
      <c r="C48" s="98">
        <v>2023</v>
      </c>
      <c r="D48" s="91">
        <f t="shared" si="45"/>
        <v>0</v>
      </c>
      <c r="E48" s="99">
        <f t="shared" ref="E48:I48" si="48">E52</f>
        <v>0</v>
      </c>
      <c r="F48" s="99">
        <f t="shared" si="48"/>
        <v>0</v>
      </c>
      <c r="G48" s="99">
        <f t="shared" ref="G48" si="49">G52</f>
        <v>0</v>
      </c>
      <c r="H48" s="99">
        <f t="shared" si="48"/>
        <v>0</v>
      </c>
      <c r="I48" s="99">
        <f t="shared" si="48"/>
        <v>0</v>
      </c>
      <c r="J48" s="137"/>
      <c r="K48" s="138"/>
      <c r="L48" s="81"/>
    </row>
    <row r="49" spans="1:12" ht="22.5" hidden="1" customHeight="1">
      <c r="A49" s="151"/>
      <c r="B49" s="162"/>
      <c r="C49" s="98">
        <v>2024</v>
      </c>
      <c r="D49" s="91">
        <f t="shared" si="45"/>
        <v>0</v>
      </c>
      <c r="E49" s="99">
        <f t="shared" ref="E49:I49" si="50">E53</f>
        <v>0</v>
      </c>
      <c r="F49" s="99">
        <f t="shared" si="50"/>
        <v>0</v>
      </c>
      <c r="G49" s="99">
        <f t="shared" ref="G49" si="51">G53</f>
        <v>0</v>
      </c>
      <c r="H49" s="99">
        <f t="shared" si="50"/>
        <v>0</v>
      </c>
      <c r="I49" s="99">
        <f t="shared" si="50"/>
        <v>0</v>
      </c>
      <c r="J49" s="137"/>
      <c r="K49" s="138"/>
      <c r="L49" s="81"/>
    </row>
    <row r="50" spans="1:12" ht="22.5" hidden="1" customHeight="1">
      <c r="A50" s="159" t="s">
        <v>216</v>
      </c>
      <c r="B50" s="159"/>
      <c r="C50" s="100"/>
      <c r="D50" s="91">
        <f t="shared" si="45"/>
        <v>0</v>
      </c>
      <c r="E50" s="91">
        <f>SUM(E47:E49)</f>
        <v>0</v>
      </c>
      <c r="F50" s="91">
        <f t="shared" ref="F50:G50" si="52">SUM(F47:F49)</f>
        <v>0</v>
      </c>
      <c r="G50" s="91">
        <f t="shared" si="52"/>
        <v>0</v>
      </c>
      <c r="H50" s="91">
        <f t="shared" ref="H50" si="53">SUM(H47:H49)</f>
        <v>0</v>
      </c>
      <c r="I50" s="91">
        <f t="shared" ref="I50" si="54">SUM(I47:I49)</f>
        <v>0</v>
      </c>
      <c r="J50" s="137"/>
      <c r="K50" s="138"/>
      <c r="L50" s="81"/>
    </row>
    <row r="51" spans="1:12" ht="22.5" hidden="1" customHeight="1">
      <c r="A51" s="147" t="s">
        <v>220</v>
      </c>
      <c r="B51" s="148" t="s">
        <v>287</v>
      </c>
      <c r="C51" s="94">
        <v>2022</v>
      </c>
      <c r="D51" s="95">
        <f t="shared" si="45"/>
        <v>0</v>
      </c>
      <c r="E51" s="97">
        <v>0</v>
      </c>
      <c r="F51" s="95">
        <v>0</v>
      </c>
      <c r="G51" s="97">
        <v>0</v>
      </c>
      <c r="H51" s="95">
        <v>0</v>
      </c>
      <c r="I51" s="97">
        <v>0</v>
      </c>
      <c r="J51" s="137"/>
      <c r="K51" s="138"/>
      <c r="L51" s="81"/>
    </row>
    <row r="52" spans="1:12" ht="22.5" hidden="1" customHeight="1">
      <c r="A52" s="147"/>
      <c r="B52" s="149"/>
      <c r="C52" s="94">
        <v>2023</v>
      </c>
      <c r="D52" s="95">
        <f t="shared" si="45"/>
        <v>0</v>
      </c>
      <c r="E52" s="97">
        <v>0</v>
      </c>
      <c r="F52" s="97">
        <v>0</v>
      </c>
      <c r="G52" s="97">
        <v>0</v>
      </c>
      <c r="H52" s="97">
        <v>0</v>
      </c>
      <c r="I52" s="97">
        <v>0</v>
      </c>
      <c r="J52" s="137"/>
      <c r="K52" s="138"/>
      <c r="L52" s="81"/>
    </row>
    <row r="53" spans="1:12" ht="22.5" hidden="1" customHeight="1">
      <c r="A53" s="147"/>
      <c r="B53" s="150"/>
      <c r="C53" s="94">
        <v>2024</v>
      </c>
      <c r="D53" s="95">
        <f t="shared" si="45"/>
        <v>0</v>
      </c>
      <c r="E53" s="97">
        <v>0</v>
      </c>
      <c r="F53" s="97">
        <v>0</v>
      </c>
      <c r="G53" s="97">
        <v>0</v>
      </c>
      <c r="H53" s="97">
        <v>0</v>
      </c>
      <c r="I53" s="97">
        <v>0</v>
      </c>
      <c r="J53" s="137"/>
      <c r="K53" s="138"/>
      <c r="L53" s="81"/>
    </row>
    <row r="54" spans="1:12" ht="22.5" hidden="1" customHeight="1">
      <c r="A54" s="152" t="s">
        <v>216</v>
      </c>
      <c r="B54" s="152"/>
      <c r="C54" s="96"/>
      <c r="D54" s="95">
        <f t="shared" si="45"/>
        <v>0</v>
      </c>
      <c r="E54" s="95">
        <f>SUM(E51:E53)</f>
        <v>0</v>
      </c>
      <c r="F54" s="95">
        <f t="shared" ref="F54:H54" si="55">SUM(F51:F53)</f>
        <v>0</v>
      </c>
      <c r="G54" s="95">
        <f t="shared" ref="G54" si="56">SUM(G51:G53)</f>
        <v>0</v>
      </c>
      <c r="H54" s="95">
        <f t="shared" si="55"/>
        <v>0</v>
      </c>
      <c r="I54" s="95">
        <f t="shared" ref="I54" si="57">SUM(I51:I53)</f>
        <v>0</v>
      </c>
      <c r="J54" s="137" t="s">
        <v>168</v>
      </c>
      <c r="K54" s="138"/>
      <c r="L54" s="81"/>
    </row>
    <row r="55" spans="1:12" ht="22.5" customHeight="1">
      <c r="A55" s="151" t="s">
        <v>242</v>
      </c>
      <c r="B55" s="163"/>
      <c r="C55" s="98">
        <v>2022</v>
      </c>
      <c r="D55" s="91">
        <f t="shared" ref="D55:D70" si="58">SUM(E55:I55)</f>
        <v>9000</v>
      </c>
      <c r="E55" s="99">
        <f>E59</f>
        <v>0</v>
      </c>
      <c r="F55" s="99">
        <f t="shared" ref="F55:I55" si="59">F59</f>
        <v>8549</v>
      </c>
      <c r="G55" s="99">
        <f t="shared" ref="G55" si="60">G59</f>
        <v>0</v>
      </c>
      <c r="H55" s="99">
        <f t="shared" si="59"/>
        <v>451</v>
      </c>
      <c r="I55" s="99">
        <f t="shared" si="59"/>
        <v>0</v>
      </c>
      <c r="J55" s="137"/>
      <c r="K55" s="138"/>
      <c r="L55" s="81"/>
    </row>
    <row r="56" spans="1:12" ht="22.5" customHeight="1">
      <c r="A56" s="151"/>
      <c r="B56" s="161"/>
      <c r="C56" s="98">
        <v>2023</v>
      </c>
      <c r="D56" s="91">
        <f t="shared" si="58"/>
        <v>0</v>
      </c>
      <c r="E56" s="99">
        <f t="shared" ref="E56:I56" si="61">E60</f>
        <v>0</v>
      </c>
      <c r="F56" s="99">
        <f t="shared" si="61"/>
        <v>0</v>
      </c>
      <c r="G56" s="99">
        <f t="shared" ref="G56" si="62">G60</f>
        <v>0</v>
      </c>
      <c r="H56" s="99">
        <f t="shared" si="61"/>
        <v>0</v>
      </c>
      <c r="I56" s="99">
        <f t="shared" si="61"/>
        <v>0</v>
      </c>
      <c r="J56" s="137"/>
      <c r="K56" s="138"/>
      <c r="L56" s="81"/>
    </row>
    <row r="57" spans="1:12" ht="22.5" customHeight="1">
      <c r="A57" s="151"/>
      <c r="B57" s="162"/>
      <c r="C57" s="98">
        <v>2024</v>
      </c>
      <c r="D57" s="91">
        <f t="shared" si="58"/>
        <v>0</v>
      </c>
      <c r="E57" s="99">
        <f t="shared" ref="E57:I57" si="63">E61</f>
        <v>0</v>
      </c>
      <c r="F57" s="99">
        <f t="shared" si="63"/>
        <v>0</v>
      </c>
      <c r="G57" s="99">
        <f t="shared" ref="G57" si="64">G61</f>
        <v>0</v>
      </c>
      <c r="H57" s="99">
        <f t="shared" si="63"/>
        <v>0</v>
      </c>
      <c r="I57" s="99">
        <f t="shared" si="63"/>
        <v>0</v>
      </c>
      <c r="J57" s="137"/>
      <c r="K57" s="138"/>
      <c r="L57" s="81"/>
    </row>
    <row r="58" spans="1:12" ht="22.5" customHeight="1">
      <c r="A58" s="159" t="s">
        <v>216</v>
      </c>
      <c r="B58" s="159"/>
      <c r="C58" s="100"/>
      <c r="D58" s="91">
        <f t="shared" si="58"/>
        <v>9000</v>
      </c>
      <c r="E58" s="91">
        <f>SUM(E55:E57)</f>
        <v>0</v>
      </c>
      <c r="F58" s="91">
        <f t="shared" ref="F58:G58" si="65">SUM(F55:F57)</f>
        <v>8549</v>
      </c>
      <c r="G58" s="91">
        <f t="shared" si="65"/>
        <v>0</v>
      </c>
      <c r="H58" s="91">
        <f t="shared" ref="H58" si="66">SUM(H55:H57)</f>
        <v>451</v>
      </c>
      <c r="I58" s="91">
        <f t="shared" ref="I58" si="67">SUM(I55:I57)</f>
        <v>0</v>
      </c>
      <c r="J58" s="137"/>
      <c r="K58" s="138"/>
      <c r="L58" s="81"/>
    </row>
    <row r="59" spans="1:12" ht="22.5" customHeight="1">
      <c r="A59" s="147" t="s">
        <v>290</v>
      </c>
      <c r="B59" s="148" t="s">
        <v>288</v>
      </c>
      <c r="C59" s="94">
        <v>2022</v>
      </c>
      <c r="D59" s="95">
        <f t="shared" si="58"/>
        <v>9000</v>
      </c>
      <c r="E59" s="97">
        <v>0</v>
      </c>
      <c r="F59" s="97">
        <v>8549</v>
      </c>
      <c r="G59" s="97">
        <v>0</v>
      </c>
      <c r="H59" s="95">
        <v>451</v>
      </c>
      <c r="I59" s="97">
        <v>0</v>
      </c>
      <c r="J59" s="137"/>
      <c r="K59" s="138"/>
      <c r="L59" s="81"/>
    </row>
    <row r="60" spans="1:12" ht="22.5" customHeight="1">
      <c r="A60" s="147"/>
      <c r="B60" s="149"/>
      <c r="C60" s="94">
        <v>2023</v>
      </c>
      <c r="D60" s="95">
        <f t="shared" si="58"/>
        <v>0</v>
      </c>
      <c r="E60" s="97">
        <v>0</v>
      </c>
      <c r="F60" s="97">
        <v>0</v>
      </c>
      <c r="G60" s="97">
        <v>0</v>
      </c>
      <c r="H60" s="97">
        <v>0</v>
      </c>
      <c r="I60" s="97">
        <v>0</v>
      </c>
      <c r="J60" s="137"/>
      <c r="K60" s="138"/>
      <c r="L60" s="81"/>
    </row>
    <row r="61" spans="1:12" ht="22.5" customHeight="1">
      <c r="A61" s="147"/>
      <c r="B61" s="150"/>
      <c r="C61" s="94">
        <v>2024</v>
      </c>
      <c r="D61" s="95">
        <f t="shared" si="58"/>
        <v>0</v>
      </c>
      <c r="E61" s="97">
        <v>0</v>
      </c>
      <c r="F61" s="97">
        <v>0</v>
      </c>
      <c r="G61" s="97">
        <v>0</v>
      </c>
      <c r="H61" s="97">
        <v>0</v>
      </c>
      <c r="I61" s="97">
        <v>0</v>
      </c>
      <c r="J61" s="137"/>
      <c r="K61" s="138"/>
      <c r="L61" s="81"/>
    </row>
    <row r="62" spans="1:12" ht="22.5" customHeight="1">
      <c r="A62" s="152" t="s">
        <v>216</v>
      </c>
      <c r="B62" s="152"/>
      <c r="C62" s="96"/>
      <c r="D62" s="95">
        <f t="shared" si="58"/>
        <v>9000</v>
      </c>
      <c r="E62" s="95">
        <f>SUM(E59:E61)</f>
        <v>0</v>
      </c>
      <c r="F62" s="95">
        <f t="shared" ref="F62:G62" si="68">SUM(F59:F61)</f>
        <v>8549</v>
      </c>
      <c r="G62" s="95">
        <f t="shared" si="68"/>
        <v>0</v>
      </c>
      <c r="H62" s="95">
        <f t="shared" ref="H62" si="69">SUM(H59:H61)</f>
        <v>451</v>
      </c>
      <c r="I62" s="95">
        <f t="shared" ref="I62" si="70">SUM(I59:I61)</f>
        <v>0</v>
      </c>
      <c r="J62" s="137" t="s">
        <v>153</v>
      </c>
      <c r="K62" s="138"/>
      <c r="L62" s="81"/>
    </row>
    <row r="63" spans="1:12" ht="22.5" customHeight="1">
      <c r="A63" s="151" t="s">
        <v>291</v>
      </c>
      <c r="B63" s="159"/>
      <c r="C63" s="98">
        <v>2022</v>
      </c>
      <c r="D63" s="91">
        <f t="shared" si="58"/>
        <v>36576.131000000001</v>
      </c>
      <c r="E63" s="99">
        <f>E67</f>
        <v>0</v>
      </c>
      <c r="F63" s="99">
        <f t="shared" ref="F63:I65" si="71">F67</f>
        <v>36205.94</v>
      </c>
      <c r="G63" s="99">
        <f t="shared" si="71"/>
        <v>0</v>
      </c>
      <c r="H63" s="99">
        <f t="shared" si="71"/>
        <v>370.19100000000003</v>
      </c>
      <c r="I63" s="99">
        <f t="shared" si="71"/>
        <v>0</v>
      </c>
      <c r="J63" s="137"/>
      <c r="K63" s="138"/>
      <c r="L63" s="81"/>
    </row>
    <row r="64" spans="1:12" ht="22.5" customHeight="1">
      <c r="A64" s="151"/>
      <c r="B64" s="161"/>
      <c r="C64" s="98">
        <v>2023</v>
      </c>
      <c r="D64" s="91">
        <f t="shared" si="58"/>
        <v>259.315</v>
      </c>
      <c r="E64" s="99">
        <f t="shared" ref="E64:F64" si="72">E68</f>
        <v>0</v>
      </c>
      <c r="F64" s="99">
        <f t="shared" si="72"/>
        <v>0</v>
      </c>
      <c r="G64" s="99">
        <f t="shared" si="71"/>
        <v>0</v>
      </c>
      <c r="H64" s="99">
        <f t="shared" si="71"/>
        <v>259.315</v>
      </c>
      <c r="I64" s="99">
        <f t="shared" si="71"/>
        <v>0</v>
      </c>
      <c r="J64" s="137"/>
      <c r="K64" s="138"/>
      <c r="L64" s="81"/>
    </row>
    <row r="65" spans="1:12" ht="22.5" customHeight="1">
      <c r="A65" s="151"/>
      <c r="B65" s="162"/>
      <c r="C65" s="98">
        <v>2024</v>
      </c>
      <c r="D65" s="91">
        <f t="shared" si="58"/>
        <v>0</v>
      </c>
      <c r="E65" s="99">
        <f t="shared" ref="E65:F65" si="73">E69</f>
        <v>0</v>
      </c>
      <c r="F65" s="99">
        <f t="shared" si="73"/>
        <v>0</v>
      </c>
      <c r="G65" s="99">
        <f t="shared" si="71"/>
        <v>0</v>
      </c>
      <c r="H65" s="99">
        <f t="shared" si="71"/>
        <v>0</v>
      </c>
      <c r="I65" s="99">
        <f t="shared" si="71"/>
        <v>0</v>
      </c>
      <c r="J65" s="137"/>
      <c r="K65" s="138"/>
      <c r="L65" s="81"/>
    </row>
    <row r="66" spans="1:12" ht="22.5" customHeight="1">
      <c r="A66" s="145" t="s">
        <v>216</v>
      </c>
      <c r="B66" s="146"/>
      <c r="C66" s="100"/>
      <c r="D66" s="91">
        <f t="shared" si="58"/>
        <v>36835.446000000004</v>
      </c>
      <c r="E66" s="91">
        <f>SUM(E63:E65)</f>
        <v>0</v>
      </c>
      <c r="F66" s="91">
        <f t="shared" ref="F66:I66" si="74">SUM(F63:F65)</f>
        <v>36205.94</v>
      </c>
      <c r="G66" s="91">
        <f t="shared" si="74"/>
        <v>0</v>
      </c>
      <c r="H66" s="91">
        <f t="shared" si="74"/>
        <v>629.50600000000009</v>
      </c>
      <c r="I66" s="91">
        <f t="shared" si="74"/>
        <v>0</v>
      </c>
      <c r="J66" s="137"/>
      <c r="K66" s="138"/>
      <c r="L66" s="81"/>
    </row>
    <row r="67" spans="1:12" ht="22.5" customHeight="1">
      <c r="A67" s="147" t="s">
        <v>292</v>
      </c>
      <c r="B67" s="148" t="s">
        <v>288</v>
      </c>
      <c r="C67" s="94">
        <v>2022</v>
      </c>
      <c r="D67" s="95">
        <f t="shared" si="58"/>
        <v>36576.131000000001</v>
      </c>
      <c r="E67" s="95">
        <f>E72+E74</f>
        <v>0</v>
      </c>
      <c r="F67" s="95">
        <f>F72+F74</f>
        <v>36205.94</v>
      </c>
      <c r="G67" s="95">
        <f>G72+G74</f>
        <v>0</v>
      </c>
      <c r="H67" s="95">
        <f>H72+H74</f>
        <v>370.19100000000003</v>
      </c>
      <c r="I67" s="95">
        <f>I72+I74</f>
        <v>0</v>
      </c>
      <c r="J67" s="137"/>
      <c r="K67" s="138"/>
      <c r="L67" s="81"/>
    </row>
    <row r="68" spans="1:12" ht="22.5" customHeight="1">
      <c r="A68" s="147"/>
      <c r="B68" s="149"/>
      <c r="C68" s="94">
        <v>2023</v>
      </c>
      <c r="D68" s="95">
        <f t="shared" si="58"/>
        <v>259.315</v>
      </c>
      <c r="E68" s="95">
        <v>0</v>
      </c>
      <c r="F68" s="95">
        <v>0</v>
      </c>
      <c r="G68" s="95">
        <v>0</v>
      </c>
      <c r="H68" s="95">
        <v>259.315</v>
      </c>
      <c r="I68" s="95">
        <v>0</v>
      </c>
      <c r="J68" s="137"/>
      <c r="K68" s="138"/>
      <c r="L68" s="81"/>
    </row>
    <row r="69" spans="1:12" ht="22.5" customHeight="1">
      <c r="A69" s="147"/>
      <c r="B69" s="150"/>
      <c r="C69" s="94">
        <v>2024</v>
      </c>
      <c r="D69" s="95">
        <f t="shared" si="58"/>
        <v>0</v>
      </c>
      <c r="E69" s="95">
        <v>0</v>
      </c>
      <c r="F69" s="95">
        <v>0</v>
      </c>
      <c r="G69" s="95">
        <v>0</v>
      </c>
      <c r="H69" s="95">
        <v>0</v>
      </c>
      <c r="I69" s="95">
        <v>0</v>
      </c>
      <c r="J69" s="137"/>
      <c r="K69" s="138"/>
      <c r="L69" s="81"/>
    </row>
    <row r="70" spans="1:12" ht="22.5" customHeight="1">
      <c r="A70" s="160" t="s">
        <v>216</v>
      </c>
      <c r="B70" s="160"/>
      <c r="C70" s="101"/>
      <c r="D70" s="95">
        <f t="shared" si="58"/>
        <v>36835.446000000004</v>
      </c>
      <c r="E70" s="95">
        <f>SUM(E67:E69)</f>
        <v>0</v>
      </c>
      <c r="F70" s="95">
        <f t="shared" ref="F70:I70" si="75">SUM(F67:F69)</f>
        <v>36205.94</v>
      </c>
      <c r="G70" s="95">
        <f t="shared" si="75"/>
        <v>0</v>
      </c>
      <c r="H70" s="95">
        <f t="shared" si="75"/>
        <v>629.50600000000009</v>
      </c>
      <c r="I70" s="95">
        <f t="shared" si="75"/>
        <v>0</v>
      </c>
      <c r="J70" s="137" t="s">
        <v>293</v>
      </c>
      <c r="K70" s="138"/>
      <c r="L70" s="81"/>
    </row>
    <row r="71" spans="1:12" ht="22.5" customHeight="1">
      <c r="A71" s="152" t="s">
        <v>219</v>
      </c>
      <c r="B71" s="152"/>
      <c r="C71" s="96"/>
      <c r="D71" s="94"/>
      <c r="E71" s="94"/>
      <c r="F71" s="94"/>
      <c r="G71" s="94"/>
      <c r="H71" s="94"/>
      <c r="I71" s="94"/>
      <c r="J71" s="137"/>
      <c r="K71" s="138"/>
      <c r="L71" s="81"/>
    </row>
    <row r="72" spans="1:12" ht="22.5" customHeight="1">
      <c r="A72" s="141" t="s">
        <v>239</v>
      </c>
      <c r="B72" s="142"/>
      <c r="C72" s="94">
        <v>2022</v>
      </c>
      <c r="D72" s="95">
        <f t="shared" ref="D72:D74" si="76">SUM(E72:I72)</f>
        <v>31682.602999999999</v>
      </c>
      <c r="E72" s="95">
        <v>0</v>
      </c>
      <c r="F72" s="95">
        <v>31361.94</v>
      </c>
      <c r="G72" s="95">
        <v>0</v>
      </c>
      <c r="H72" s="95">
        <v>320.66300000000001</v>
      </c>
      <c r="I72" s="95">
        <v>0</v>
      </c>
      <c r="J72" s="137"/>
      <c r="K72" s="138"/>
      <c r="L72" s="81"/>
    </row>
    <row r="73" spans="1:12" ht="22.5" customHeight="1">
      <c r="A73" s="143"/>
      <c r="B73" s="144"/>
      <c r="C73" s="94">
        <v>2023</v>
      </c>
      <c r="D73" s="95">
        <f t="shared" ref="D73" si="77">SUM(E73:I73)</f>
        <v>259.315</v>
      </c>
      <c r="E73" s="95">
        <v>0</v>
      </c>
      <c r="F73" s="95">
        <v>0</v>
      </c>
      <c r="G73" s="95">
        <v>0</v>
      </c>
      <c r="H73" s="95">
        <v>259.315</v>
      </c>
      <c r="I73" s="95">
        <v>0</v>
      </c>
      <c r="J73" s="137"/>
      <c r="K73" s="138"/>
      <c r="L73" s="81"/>
    </row>
    <row r="74" spans="1:12" ht="22.5" customHeight="1">
      <c r="A74" s="139" t="s">
        <v>238</v>
      </c>
      <c r="B74" s="140"/>
      <c r="C74" s="94">
        <v>2022</v>
      </c>
      <c r="D74" s="95">
        <f t="shared" si="76"/>
        <v>4893.5280000000002</v>
      </c>
      <c r="E74" s="95">
        <v>0</v>
      </c>
      <c r="F74" s="95">
        <v>4844</v>
      </c>
      <c r="G74" s="95">
        <v>0</v>
      </c>
      <c r="H74" s="95">
        <v>49.527999999999999</v>
      </c>
      <c r="I74" s="95">
        <v>0</v>
      </c>
      <c r="J74" s="137"/>
      <c r="K74" s="138"/>
      <c r="L74" s="81"/>
    </row>
    <row r="75" spans="1:12" ht="22.5" customHeight="1">
      <c r="A75" s="171" t="s">
        <v>221</v>
      </c>
      <c r="B75" s="172"/>
      <c r="C75" s="172"/>
      <c r="D75" s="172"/>
      <c r="E75" s="172"/>
      <c r="F75" s="172"/>
      <c r="G75" s="172"/>
      <c r="H75" s="172"/>
      <c r="I75" s="173"/>
      <c r="J75" s="137"/>
      <c r="K75" s="138"/>
      <c r="L75" s="81"/>
    </row>
    <row r="76" spans="1:12" ht="22.5" customHeight="1">
      <c r="A76" s="151" t="s">
        <v>247</v>
      </c>
      <c r="B76" s="159"/>
      <c r="C76" s="98">
        <v>2022</v>
      </c>
      <c r="D76" s="91">
        <f>SUM(E76:I76)</f>
        <v>10382.88566</v>
      </c>
      <c r="E76" s="99">
        <f>E80+E84</f>
        <v>0</v>
      </c>
      <c r="F76" s="99">
        <f t="shared" ref="F76:I76" si="78">F80+F84</f>
        <v>0</v>
      </c>
      <c r="G76" s="99">
        <f t="shared" si="78"/>
        <v>2307.4769999999999</v>
      </c>
      <c r="H76" s="99">
        <f t="shared" si="78"/>
        <v>8075.4086600000001</v>
      </c>
      <c r="I76" s="99">
        <f t="shared" si="78"/>
        <v>0</v>
      </c>
      <c r="J76" s="137"/>
      <c r="K76" s="138"/>
      <c r="L76" s="81"/>
    </row>
    <row r="77" spans="1:12" ht="22.5" customHeight="1">
      <c r="A77" s="151"/>
      <c r="B77" s="159"/>
      <c r="C77" s="98">
        <v>2023</v>
      </c>
      <c r="D77" s="91">
        <f t="shared" ref="D77:D83" si="79">SUM(E77:I77)</f>
        <v>6545.8730000000014</v>
      </c>
      <c r="E77" s="99">
        <f t="shared" ref="E77:I78" si="80">E81+E85</f>
        <v>0</v>
      </c>
      <c r="F77" s="99">
        <f t="shared" si="80"/>
        <v>0</v>
      </c>
      <c r="G77" s="99">
        <f t="shared" si="80"/>
        <v>1753.5920000000001</v>
      </c>
      <c r="H77" s="99">
        <f t="shared" si="80"/>
        <v>4792.2810000000009</v>
      </c>
      <c r="I77" s="99">
        <f t="shared" si="80"/>
        <v>0</v>
      </c>
      <c r="J77" s="137"/>
      <c r="K77" s="138"/>
      <c r="L77" s="81"/>
    </row>
    <row r="78" spans="1:12" ht="22.5" customHeight="1">
      <c r="A78" s="151"/>
      <c r="B78" s="159"/>
      <c r="C78" s="98">
        <v>2024</v>
      </c>
      <c r="D78" s="91">
        <f t="shared" si="79"/>
        <v>7253.75</v>
      </c>
      <c r="E78" s="99">
        <f t="shared" si="80"/>
        <v>0</v>
      </c>
      <c r="F78" s="99">
        <f t="shared" si="80"/>
        <v>0</v>
      </c>
      <c r="G78" s="99">
        <f t="shared" si="80"/>
        <v>2060.2739999999999</v>
      </c>
      <c r="H78" s="99">
        <f t="shared" si="80"/>
        <v>5193.4760000000006</v>
      </c>
      <c r="I78" s="99">
        <f t="shared" si="80"/>
        <v>0</v>
      </c>
      <c r="J78" s="137"/>
      <c r="K78" s="138"/>
      <c r="L78" s="81"/>
    </row>
    <row r="79" spans="1:12" ht="22.5" customHeight="1">
      <c r="A79" s="157" t="s">
        <v>216</v>
      </c>
      <c r="B79" s="158"/>
      <c r="C79" s="98"/>
      <c r="D79" s="91">
        <f t="shared" si="79"/>
        <v>24182.50866</v>
      </c>
      <c r="E79" s="91">
        <f>SUM(E76:E78)</f>
        <v>0</v>
      </c>
      <c r="F79" s="91">
        <f t="shared" ref="F79:G79" si="81">SUM(F76:F78)</f>
        <v>0</v>
      </c>
      <c r="G79" s="91">
        <f t="shared" si="81"/>
        <v>6121.3429999999998</v>
      </c>
      <c r="H79" s="91">
        <f t="shared" ref="H79" si="82">SUM(H76:H78)</f>
        <v>18061.165659999999</v>
      </c>
      <c r="I79" s="91">
        <f t="shared" ref="I79" si="83">SUM(I76:I78)</f>
        <v>0</v>
      </c>
      <c r="J79" s="137"/>
      <c r="K79" s="138"/>
      <c r="L79" s="81"/>
    </row>
    <row r="80" spans="1:12" ht="22.5" customHeight="1">
      <c r="A80" s="147" t="s">
        <v>249</v>
      </c>
      <c r="B80" s="148" t="s">
        <v>287</v>
      </c>
      <c r="C80" s="94">
        <v>2022</v>
      </c>
      <c r="D80" s="95">
        <f t="shared" si="79"/>
        <v>611</v>
      </c>
      <c r="E80" s="97">
        <v>0</v>
      </c>
      <c r="F80" s="97">
        <v>0</v>
      </c>
      <c r="G80" s="97">
        <v>0</v>
      </c>
      <c r="H80" s="97">
        <v>611</v>
      </c>
      <c r="I80" s="97">
        <v>0</v>
      </c>
      <c r="J80" s="137"/>
      <c r="K80" s="138"/>
      <c r="L80" s="81"/>
    </row>
    <row r="81" spans="1:12" ht="22.5" customHeight="1">
      <c r="A81" s="147"/>
      <c r="B81" s="149"/>
      <c r="C81" s="94">
        <v>2023</v>
      </c>
      <c r="D81" s="95">
        <f t="shared" si="79"/>
        <v>1300</v>
      </c>
      <c r="E81" s="97">
        <v>0</v>
      </c>
      <c r="F81" s="97">
        <v>0</v>
      </c>
      <c r="G81" s="97">
        <v>0</v>
      </c>
      <c r="H81" s="97">
        <v>1300</v>
      </c>
      <c r="I81" s="97">
        <v>0</v>
      </c>
      <c r="J81" s="137"/>
      <c r="K81" s="138"/>
      <c r="L81" s="81"/>
    </row>
    <row r="82" spans="1:12" ht="22.5" customHeight="1">
      <c r="A82" s="147"/>
      <c r="B82" s="150"/>
      <c r="C82" s="94">
        <v>2024</v>
      </c>
      <c r="D82" s="95">
        <f t="shared" si="79"/>
        <v>1300</v>
      </c>
      <c r="E82" s="97">
        <v>0</v>
      </c>
      <c r="F82" s="97">
        <v>0</v>
      </c>
      <c r="G82" s="97">
        <v>0</v>
      </c>
      <c r="H82" s="97">
        <v>1300</v>
      </c>
      <c r="I82" s="97">
        <v>0</v>
      </c>
      <c r="J82" s="137"/>
      <c r="K82" s="138"/>
      <c r="L82" s="81"/>
    </row>
    <row r="83" spans="1:12" ht="22.5" customHeight="1">
      <c r="A83" s="153" t="s">
        <v>216</v>
      </c>
      <c r="B83" s="154"/>
      <c r="C83" s="94"/>
      <c r="D83" s="95">
        <f t="shared" si="79"/>
        <v>3211</v>
      </c>
      <c r="E83" s="95">
        <f>SUM(E80:E82)</f>
        <v>0</v>
      </c>
      <c r="F83" s="95">
        <f t="shared" ref="F83:G83" si="84">SUM(F80:F82)</f>
        <v>0</v>
      </c>
      <c r="G83" s="95">
        <f t="shared" si="84"/>
        <v>0</v>
      </c>
      <c r="H83" s="95">
        <f t="shared" ref="H83" si="85">SUM(H80:H82)</f>
        <v>3211</v>
      </c>
      <c r="I83" s="95">
        <f t="shared" ref="I83" si="86">SUM(I80:I82)</f>
        <v>0</v>
      </c>
      <c r="J83" s="137" t="s">
        <v>248</v>
      </c>
      <c r="K83" s="138"/>
      <c r="L83" s="81"/>
    </row>
    <row r="84" spans="1:12" ht="22.5" customHeight="1">
      <c r="A84" s="147" t="s">
        <v>250</v>
      </c>
      <c r="B84" s="148" t="s">
        <v>287</v>
      </c>
      <c r="C84" s="94">
        <v>2022</v>
      </c>
      <c r="D84" s="95">
        <f t="shared" ref="D84:D87" si="87">SUM(E84:I84)</f>
        <v>9771.8856599999999</v>
      </c>
      <c r="E84" s="97">
        <v>0</v>
      </c>
      <c r="F84" s="97">
        <v>0</v>
      </c>
      <c r="G84" s="97">
        <f>1707.477+600</f>
        <v>2307.4769999999999</v>
      </c>
      <c r="H84" s="97">
        <f>9771.88566-2307.477</f>
        <v>7464.4086600000001</v>
      </c>
      <c r="I84" s="97">
        <v>0</v>
      </c>
      <c r="J84" s="137"/>
      <c r="K84" s="138"/>
      <c r="L84" s="81"/>
    </row>
    <row r="85" spans="1:12" ht="22.5" customHeight="1">
      <c r="A85" s="147"/>
      <c r="B85" s="149"/>
      <c r="C85" s="94">
        <v>2023</v>
      </c>
      <c r="D85" s="95">
        <f t="shared" si="87"/>
        <v>5245.8730000000005</v>
      </c>
      <c r="E85" s="97">
        <v>0</v>
      </c>
      <c r="F85" s="97">
        <v>0</v>
      </c>
      <c r="G85" s="97">
        <v>1753.5920000000001</v>
      </c>
      <c r="H85" s="97">
        <f>5418.64-1753.592-172.767</f>
        <v>3492.2810000000004</v>
      </c>
      <c r="I85" s="97">
        <v>0</v>
      </c>
      <c r="J85" s="137"/>
      <c r="K85" s="138"/>
      <c r="L85" s="81"/>
    </row>
    <row r="86" spans="1:12" ht="22.5" customHeight="1">
      <c r="A86" s="147"/>
      <c r="B86" s="150"/>
      <c r="C86" s="94">
        <v>2024</v>
      </c>
      <c r="D86" s="95">
        <f t="shared" si="87"/>
        <v>5953.75</v>
      </c>
      <c r="E86" s="97">
        <v>0</v>
      </c>
      <c r="F86" s="97">
        <v>0</v>
      </c>
      <c r="G86" s="97">
        <v>2060.2739999999999</v>
      </c>
      <c r="H86" s="97">
        <f>5953.75-2060.274</f>
        <v>3893.4760000000001</v>
      </c>
      <c r="I86" s="97">
        <v>0</v>
      </c>
      <c r="J86" s="137"/>
      <c r="K86" s="138"/>
      <c r="L86" s="81"/>
    </row>
    <row r="87" spans="1:12" ht="22.5" customHeight="1">
      <c r="A87" s="153" t="s">
        <v>216</v>
      </c>
      <c r="B87" s="154"/>
      <c r="C87" s="94"/>
      <c r="D87" s="95">
        <f t="shared" si="87"/>
        <v>20971.50866</v>
      </c>
      <c r="E87" s="95">
        <f>SUM(E84:E86)</f>
        <v>0</v>
      </c>
      <c r="F87" s="95">
        <f t="shared" ref="F87" si="88">SUM(F84:F86)</f>
        <v>0</v>
      </c>
      <c r="G87" s="95">
        <f t="shared" ref="G87:I87" si="89">SUM(G84:G86)</f>
        <v>6121.3429999999998</v>
      </c>
      <c r="H87" s="95">
        <f t="shared" ref="H87" si="90">SUM(H84:H86)</f>
        <v>14850.165660000001</v>
      </c>
      <c r="I87" s="95">
        <f t="shared" si="89"/>
        <v>0</v>
      </c>
      <c r="J87" s="137" t="s">
        <v>259</v>
      </c>
      <c r="K87" s="138"/>
      <c r="L87" s="81"/>
    </row>
    <row r="88" spans="1:12" ht="22.5" customHeight="1">
      <c r="A88" s="151" t="s">
        <v>254</v>
      </c>
      <c r="B88" s="159"/>
      <c r="C88" s="98">
        <v>2022</v>
      </c>
      <c r="D88" s="91">
        <f>SUM(E88:I88)</f>
        <v>350</v>
      </c>
      <c r="E88" s="99">
        <f>E92</f>
        <v>0</v>
      </c>
      <c r="F88" s="99">
        <f t="shared" ref="F88:I88" si="91">F92</f>
        <v>0</v>
      </c>
      <c r="G88" s="99">
        <f t="shared" si="91"/>
        <v>0</v>
      </c>
      <c r="H88" s="99">
        <f t="shared" si="91"/>
        <v>350</v>
      </c>
      <c r="I88" s="99">
        <f t="shared" si="91"/>
        <v>0</v>
      </c>
      <c r="J88" s="137"/>
      <c r="K88" s="138"/>
      <c r="L88" s="81"/>
    </row>
    <row r="89" spans="1:12" ht="22.5" customHeight="1">
      <c r="A89" s="151"/>
      <c r="B89" s="159"/>
      <c r="C89" s="98">
        <v>2023</v>
      </c>
      <c r="D89" s="91">
        <f t="shared" ref="D89:D95" si="92">SUM(E89:I89)</f>
        <v>400</v>
      </c>
      <c r="E89" s="99">
        <f t="shared" ref="E89:I90" si="93">E93</f>
        <v>0</v>
      </c>
      <c r="F89" s="99">
        <f t="shared" si="93"/>
        <v>0</v>
      </c>
      <c r="G89" s="99">
        <f t="shared" si="93"/>
        <v>0</v>
      </c>
      <c r="H89" s="99">
        <f t="shared" si="93"/>
        <v>400</v>
      </c>
      <c r="I89" s="99">
        <f t="shared" si="93"/>
        <v>0</v>
      </c>
      <c r="J89" s="137"/>
      <c r="K89" s="138"/>
      <c r="L89" s="81"/>
    </row>
    <row r="90" spans="1:12" ht="22.5" customHeight="1">
      <c r="A90" s="151"/>
      <c r="B90" s="159"/>
      <c r="C90" s="98">
        <v>2024</v>
      </c>
      <c r="D90" s="91">
        <f t="shared" si="92"/>
        <v>400</v>
      </c>
      <c r="E90" s="99">
        <f t="shared" si="93"/>
        <v>0</v>
      </c>
      <c r="F90" s="99">
        <f t="shared" si="93"/>
        <v>0</v>
      </c>
      <c r="G90" s="99">
        <f t="shared" si="93"/>
        <v>0</v>
      </c>
      <c r="H90" s="99">
        <f t="shared" si="93"/>
        <v>400</v>
      </c>
      <c r="I90" s="99">
        <f t="shared" si="93"/>
        <v>0</v>
      </c>
      <c r="J90" s="137"/>
      <c r="K90" s="138"/>
      <c r="L90" s="81"/>
    </row>
    <row r="91" spans="1:12" ht="22.5" customHeight="1">
      <c r="A91" s="157" t="s">
        <v>216</v>
      </c>
      <c r="B91" s="158"/>
      <c r="C91" s="98"/>
      <c r="D91" s="91">
        <f t="shared" si="92"/>
        <v>1150</v>
      </c>
      <c r="E91" s="91">
        <f>SUM(E88:E90)</f>
        <v>0</v>
      </c>
      <c r="F91" s="91">
        <f t="shared" ref="F91" si="94">SUM(F88:F90)</f>
        <v>0</v>
      </c>
      <c r="G91" s="91">
        <f t="shared" ref="G91" si="95">SUM(G88:G90)</f>
        <v>0</v>
      </c>
      <c r="H91" s="91">
        <f t="shared" ref="H91" si="96">SUM(H88:H90)</f>
        <v>1150</v>
      </c>
      <c r="I91" s="91">
        <f t="shared" ref="I91" si="97">SUM(I88:I90)</f>
        <v>0</v>
      </c>
      <c r="J91" s="137"/>
      <c r="K91" s="138"/>
      <c r="L91" s="81"/>
    </row>
    <row r="92" spans="1:12" ht="22.5" customHeight="1">
      <c r="A92" s="147" t="s">
        <v>255</v>
      </c>
      <c r="B92" s="148" t="s">
        <v>289</v>
      </c>
      <c r="C92" s="94">
        <v>2022</v>
      </c>
      <c r="D92" s="95">
        <f t="shared" si="92"/>
        <v>350</v>
      </c>
      <c r="E92" s="97">
        <v>0</v>
      </c>
      <c r="F92" s="97">
        <v>0</v>
      </c>
      <c r="G92" s="97">
        <v>0</v>
      </c>
      <c r="H92" s="97">
        <v>350</v>
      </c>
      <c r="I92" s="97">
        <v>0</v>
      </c>
      <c r="J92" s="137"/>
      <c r="K92" s="138"/>
      <c r="L92" s="81"/>
    </row>
    <row r="93" spans="1:12" ht="22.5" customHeight="1">
      <c r="A93" s="147"/>
      <c r="B93" s="149"/>
      <c r="C93" s="94">
        <v>2023</v>
      </c>
      <c r="D93" s="95">
        <f t="shared" si="92"/>
        <v>400</v>
      </c>
      <c r="E93" s="97">
        <v>0</v>
      </c>
      <c r="F93" s="97">
        <v>0</v>
      </c>
      <c r="G93" s="97">
        <v>0</v>
      </c>
      <c r="H93" s="97">
        <v>400</v>
      </c>
      <c r="I93" s="97">
        <v>0</v>
      </c>
      <c r="J93" s="137"/>
      <c r="K93" s="138"/>
      <c r="L93" s="81"/>
    </row>
    <row r="94" spans="1:12" ht="22.5" customHeight="1">
      <c r="A94" s="147"/>
      <c r="B94" s="150"/>
      <c r="C94" s="94">
        <v>2024</v>
      </c>
      <c r="D94" s="95">
        <f t="shared" si="92"/>
        <v>400</v>
      </c>
      <c r="E94" s="97">
        <v>0</v>
      </c>
      <c r="F94" s="97">
        <v>0</v>
      </c>
      <c r="G94" s="97">
        <v>0</v>
      </c>
      <c r="H94" s="97">
        <v>400</v>
      </c>
      <c r="I94" s="97">
        <v>0</v>
      </c>
      <c r="J94" s="137"/>
      <c r="K94" s="138"/>
      <c r="L94" s="81"/>
    </row>
    <row r="95" spans="1:12" ht="22.5" customHeight="1">
      <c r="A95" s="153" t="s">
        <v>216</v>
      </c>
      <c r="B95" s="154"/>
      <c r="C95" s="94"/>
      <c r="D95" s="95">
        <f t="shared" si="92"/>
        <v>1150</v>
      </c>
      <c r="E95" s="95">
        <f>SUM(E92:E94)</f>
        <v>0</v>
      </c>
      <c r="F95" s="95">
        <f t="shared" ref="F95" si="98">SUM(F92:F94)</f>
        <v>0</v>
      </c>
      <c r="G95" s="95">
        <f t="shared" ref="G95" si="99">SUM(G92:G94)</f>
        <v>0</v>
      </c>
      <c r="H95" s="95">
        <f t="shared" ref="H95" si="100">SUM(H92:H94)</f>
        <v>1150</v>
      </c>
      <c r="I95" s="95">
        <f t="shared" ref="I95" si="101">SUM(I92:I94)</f>
        <v>0</v>
      </c>
      <c r="J95" s="137" t="s">
        <v>258</v>
      </c>
      <c r="K95" s="138"/>
      <c r="L95" s="81"/>
    </row>
    <row r="96" spans="1:12" ht="22.5" customHeight="1">
      <c r="A96" s="151" t="s">
        <v>222</v>
      </c>
      <c r="B96" s="152"/>
      <c r="C96" s="98">
        <v>2022</v>
      </c>
      <c r="D96" s="91">
        <f>SUM(E96:I96)</f>
        <v>3711.2187800000002</v>
      </c>
      <c r="E96" s="99">
        <f>E100+E104</f>
        <v>0</v>
      </c>
      <c r="F96" s="99">
        <f t="shared" ref="F96:I96" si="102">F100+F104</f>
        <v>0</v>
      </c>
      <c r="G96" s="99">
        <f t="shared" si="102"/>
        <v>0</v>
      </c>
      <c r="H96" s="99">
        <f t="shared" si="102"/>
        <v>3711.2187800000002</v>
      </c>
      <c r="I96" s="99">
        <f t="shared" si="102"/>
        <v>0</v>
      </c>
      <c r="J96" s="137"/>
      <c r="K96" s="138"/>
      <c r="L96" s="81"/>
    </row>
    <row r="97" spans="1:12" ht="22.5" customHeight="1">
      <c r="A97" s="151"/>
      <c r="B97" s="152"/>
      <c r="C97" s="98">
        <v>2023</v>
      </c>
      <c r="D97" s="91">
        <f t="shared" ref="D97:D103" si="103">SUM(E97:I97)</f>
        <v>3200</v>
      </c>
      <c r="E97" s="99">
        <f t="shared" ref="E97:I98" si="104">E101+E105</f>
        <v>0</v>
      </c>
      <c r="F97" s="99">
        <f t="shared" si="104"/>
        <v>0</v>
      </c>
      <c r="G97" s="99">
        <f t="shared" si="104"/>
        <v>0</v>
      </c>
      <c r="H97" s="99">
        <f t="shared" si="104"/>
        <v>3200</v>
      </c>
      <c r="I97" s="99">
        <f t="shared" si="104"/>
        <v>0</v>
      </c>
      <c r="J97" s="137"/>
      <c r="K97" s="138"/>
      <c r="L97" s="81"/>
    </row>
    <row r="98" spans="1:12" ht="22.5" customHeight="1">
      <c r="A98" s="151"/>
      <c r="B98" s="152"/>
      <c r="C98" s="98">
        <v>2024</v>
      </c>
      <c r="D98" s="91">
        <f t="shared" si="103"/>
        <v>3200</v>
      </c>
      <c r="E98" s="99">
        <f t="shared" si="104"/>
        <v>0</v>
      </c>
      <c r="F98" s="99">
        <f t="shared" si="104"/>
        <v>0</v>
      </c>
      <c r="G98" s="99">
        <f t="shared" si="104"/>
        <v>0</v>
      </c>
      <c r="H98" s="99">
        <f t="shared" si="104"/>
        <v>3200</v>
      </c>
      <c r="I98" s="99">
        <f t="shared" si="104"/>
        <v>0</v>
      </c>
      <c r="J98" s="137"/>
      <c r="K98" s="138"/>
      <c r="L98" s="81"/>
    </row>
    <row r="99" spans="1:12" ht="22.5" customHeight="1">
      <c r="A99" s="153" t="s">
        <v>216</v>
      </c>
      <c r="B99" s="154"/>
      <c r="C99" s="98"/>
      <c r="D99" s="91">
        <f t="shared" si="103"/>
        <v>10111.218779999999</v>
      </c>
      <c r="E99" s="91">
        <f>SUM(E96:E98)</f>
        <v>0</v>
      </c>
      <c r="F99" s="91">
        <f t="shared" ref="F99" si="105">SUM(F96:F98)</f>
        <v>0</v>
      </c>
      <c r="G99" s="91">
        <f t="shared" ref="G99" si="106">SUM(G96:G98)</f>
        <v>0</v>
      </c>
      <c r="H99" s="91">
        <f t="shared" ref="H99" si="107">SUM(H96:H98)</f>
        <v>10111.218779999999</v>
      </c>
      <c r="I99" s="91">
        <f t="shared" ref="I99" si="108">SUM(I96:I98)</f>
        <v>0</v>
      </c>
      <c r="J99" s="137"/>
      <c r="K99" s="138"/>
      <c r="L99" s="81"/>
    </row>
    <row r="100" spans="1:12" ht="22.5" customHeight="1">
      <c r="A100" s="147" t="s">
        <v>223</v>
      </c>
      <c r="B100" s="148" t="s">
        <v>289</v>
      </c>
      <c r="C100" s="94">
        <v>2022</v>
      </c>
      <c r="D100" s="95">
        <f t="shared" si="103"/>
        <v>1746.04268</v>
      </c>
      <c r="E100" s="97">
        <v>0</v>
      </c>
      <c r="F100" s="97">
        <v>0</v>
      </c>
      <c r="G100" s="97">
        <v>0</v>
      </c>
      <c r="H100" s="97">
        <v>1746.04268</v>
      </c>
      <c r="I100" s="97">
        <v>0</v>
      </c>
      <c r="J100" s="137"/>
      <c r="K100" s="138"/>
      <c r="L100" s="81"/>
    </row>
    <row r="101" spans="1:12" ht="22.5" customHeight="1">
      <c r="A101" s="147"/>
      <c r="B101" s="149"/>
      <c r="C101" s="94">
        <v>2023</v>
      </c>
      <c r="D101" s="95">
        <f t="shared" si="103"/>
        <v>1500</v>
      </c>
      <c r="E101" s="97">
        <v>0</v>
      </c>
      <c r="F101" s="97">
        <v>0</v>
      </c>
      <c r="G101" s="97">
        <v>0</v>
      </c>
      <c r="H101" s="97">
        <v>1500</v>
      </c>
      <c r="I101" s="97">
        <v>0</v>
      </c>
      <c r="J101" s="137"/>
      <c r="K101" s="138"/>
      <c r="L101" s="81"/>
    </row>
    <row r="102" spans="1:12" ht="22.5" customHeight="1">
      <c r="A102" s="147"/>
      <c r="B102" s="150"/>
      <c r="C102" s="94">
        <v>2024</v>
      </c>
      <c r="D102" s="95">
        <f t="shared" si="103"/>
        <v>1500</v>
      </c>
      <c r="E102" s="97">
        <v>0</v>
      </c>
      <c r="F102" s="97">
        <v>0</v>
      </c>
      <c r="G102" s="97">
        <v>0</v>
      </c>
      <c r="H102" s="97">
        <v>1500</v>
      </c>
      <c r="I102" s="97">
        <v>0</v>
      </c>
      <c r="J102" s="137"/>
      <c r="K102" s="138"/>
      <c r="L102" s="81"/>
    </row>
    <row r="103" spans="1:12" ht="22.5" customHeight="1">
      <c r="A103" s="153" t="s">
        <v>216</v>
      </c>
      <c r="B103" s="154"/>
      <c r="C103" s="94"/>
      <c r="D103" s="95">
        <f t="shared" si="103"/>
        <v>4746.0426800000005</v>
      </c>
      <c r="E103" s="95">
        <f>SUM(E100:E102)</f>
        <v>0</v>
      </c>
      <c r="F103" s="95">
        <f t="shared" ref="F103" si="109">SUM(F100:F102)</f>
        <v>0</v>
      </c>
      <c r="G103" s="95">
        <f t="shared" ref="G103" si="110">SUM(G100:G102)</f>
        <v>0</v>
      </c>
      <c r="H103" s="95">
        <f t="shared" ref="H103" si="111">SUM(H100:H102)</f>
        <v>4746.0426800000005</v>
      </c>
      <c r="I103" s="95">
        <f t="shared" ref="I103" si="112">SUM(I100:I102)</f>
        <v>0</v>
      </c>
      <c r="J103" s="137" t="s">
        <v>257</v>
      </c>
      <c r="K103" s="138"/>
      <c r="L103" s="81"/>
    </row>
    <row r="104" spans="1:12" ht="22.5" customHeight="1">
      <c r="A104" s="147" t="s">
        <v>224</v>
      </c>
      <c r="B104" s="148" t="s">
        <v>289</v>
      </c>
      <c r="C104" s="94">
        <v>2022</v>
      </c>
      <c r="D104" s="95">
        <f t="shared" ref="D104:D107" si="113">SUM(E104:I104)</f>
        <v>1965.1760999999999</v>
      </c>
      <c r="E104" s="97">
        <v>0</v>
      </c>
      <c r="F104" s="97">
        <v>0</v>
      </c>
      <c r="G104" s="97">
        <v>0</v>
      </c>
      <c r="H104" s="97">
        <v>1965.1760999999999</v>
      </c>
      <c r="I104" s="97">
        <v>0</v>
      </c>
      <c r="J104" s="155"/>
      <c r="K104" s="137"/>
      <c r="L104" s="81"/>
    </row>
    <row r="105" spans="1:12" ht="22.5" customHeight="1">
      <c r="A105" s="147"/>
      <c r="B105" s="149"/>
      <c r="C105" s="94">
        <v>2023</v>
      </c>
      <c r="D105" s="95">
        <f t="shared" si="113"/>
        <v>1700</v>
      </c>
      <c r="E105" s="97">
        <v>0</v>
      </c>
      <c r="F105" s="97">
        <v>0</v>
      </c>
      <c r="G105" s="97">
        <v>0</v>
      </c>
      <c r="H105" s="97">
        <v>1700</v>
      </c>
      <c r="I105" s="97">
        <v>0</v>
      </c>
      <c r="J105" s="155"/>
      <c r="K105" s="137"/>
      <c r="L105" s="81"/>
    </row>
    <row r="106" spans="1:12" ht="22.5" customHeight="1">
      <c r="A106" s="147"/>
      <c r="B106" s="150"/>
      <c r="C106" s="94">
        <v>2024</v>
      </c>
      <c r="D106" s="95">
        <f t="shared" si="113"/>
        <v>1700</v>
      </c>
      <c r="E106" s="97">
        <v>0</v>
      </c>
      <c r="F106" s="97">
        <v>0</v>
      </c>
      <c r="G106" s="97">
        <v>0</v>
      </c>
      <c r="H106" s="97">
        <v>1700</v>
      </c>
      <c r="I106" s="97">
        <v>0</v>
      </c>
      <c r="J106" s="155"/>
      <c r="K106" s="137"/>
      <c r="L106" s="81"/>
    </row>
    <row r="107" spans="1:12" ht="22.5" customHeight="1">
      <c r="A107" s="153" t="s">
        <v>216</v>
      </c>
      <c r="B107" s="154"/>
      <c r="C107" s="94"/>
      <c r="D107" s="95">
        <f t="shared" si="113"/>
        <v>5365.1760999999997</v>
      </c>
      <c r="E107" s="95">
        <f>SUM(E104:E106)</f>
        <v>0</v>
      </c>
      <c r="F107" s="95">
        <f t="shared" ref="F107" si="114">SUM(F104:F106)</f>
        <v>0</v>
      </c>
      <c r="G107" s="95">
        <f t="shared" ref="G107" si="115">SUM(G104:G106)</f>
        <v>0</v>
      </c>
      <c r="H107" s="95">
        <f t="shared" ref="H107" si="116">SUM(H104:H106)</f>
        <v>5365.1760999999997</v>
      </c>
      <c r="I107" s="95">
        <f t="shared" ref="I107" si="117">SUM(I104:I106)</f>
        <v>0</v>
      </c>
      <c r="J107" s="137" t="s">
        <v>256</v>
      </c>
      <c r="K107" s="138"/>
      <c r="L107" s="81"/>
    </row>
    <row r="108" spans="1:12" ht="22.5" customHeight="1">
      <c r="A108" s="151" t="s">
        <v>225</v>
      </c>
      <c r="B108" s="169"/>
      <c r="C108" s="98">
        <v>2022</v>
      </c>
      <c r="D108" s="91">
        <f>SUM(E108:I108)</f>
        <v>3684.8209900000002</v>
      </c>
      <c r="E108" s="99">
        <f>E112+E116</f>
        <v>0</v>
      </c>
      <c r="F108" s="99">
        <f t="shared" ref="F108:I108" si="118">F112+F116</f>
        <v>449.66951999999998</v>
      </c>
      <c r="G108" s="99">
        <f t="shared" si="118"/>
        <v>0</v>
      </c>
      <c r="H108" s="99">
        <f t="shared" si="118"/>
        <v>3235.1514700000002</v>
      </c>
      <c r="I108" s="99">
        <f t="shared" si="118"/>
        <v>0</v>
      </c>
      <c r="J108" s="137"/>
      <c r="K108" s="138"/>
      <c r="L108" s="81"/>
    </row>
    <row r="109" spans="1:12" ht="22.5" customHeight="1">
      <c r="A109" s="151"/>
      <c r="B109" s="170"/>
      <c r="C109" s="98">
        <v>2023</v>
      </c>
      <c r="D109" s="91">
        <f t="shared" ref="D109:D115" si="119">SUM(E109:I109)</f>
        <v>2471.8649999999998</v>
      </c>
      <c r="E109" s="99">
        <f t="shared" ref="E109:I110" si="120">E113+E117</f>
        <v>0</v>
      </c>
      <c r="F109" s="99">
        <f t="shared" si="120"/>
        <v>0</v>
      </c>
      <c r="G109" s="99">
        <f t="shared" si="120"/>
        <v>0</v>
      </c>
      <c r="H109" s="99">
        <f t="shared" si="120"/>
        <v>2471.8649999999998</v>
      </c>
      <c r="I109" s="99">
        <f t="shared" si="120"/>
        <v>0</v>
      </c>
      <c r="J109" s="137"/>
      <c r="K109" s="138"/>
      <c r="L109" s="81"/>
    </row>
    <row r="110" spans="1:12" ht="22.5" customHeight="1">
      <c r="A110" s="151"/>
      <c r="B110" s="170"/>
      <c r="C110" s="98">
        <v>2024</v>
      </c>
      <c r="D110" s="91">
        <f t="shared" si="119"/>
        <v>2475</v>
      </c>
      <c r="E110" s="99">
        <f t="shared" si="120"/>
        <v>0</v>
      </c>
      <c r="F110" s="99">
        <f t="shared" si="120"/>
        <v>0</v>
      </c>
      <c r="G110" s="99">
        <f t="shared" si="120"/>
        <v>0</v>
      </c>
      <c r="H110" s="99">
        <f t="shared" si="120"/>
        <v>2475</v>
      </c>
      <c r="I110" s="99">
        <f t="shared" si="120"/>
        <v>0</v>
      </c>
      <c r="J110" s="137"/>
      <c r="K110" s="138"/>
      <c r="L110" s="81"/>
    </row>
    <row r="111" spans="1:12" ht="22.5" customHeight="1">
      <c r="A111" s="156" t="s">
        <v>216</v>
      </c>
      <c r="B111" s="156"/>
      <c r="C111" s="98"/>
      <c r="D111" s="91">
        <f t="shared" si="119"/>
        <v>8631.6859899999999</v>
      </c>
      <c r="E111" s="91">
        <f>SUM(E108:E110)</f>
        <v>0</v>
      </c>
      <c r="F111" s="91">
        <f t="shared" ref="F111" si="121">SUM(F108:F110)</f>
        <v>449.66951999999998</v>
      </c>
      <c r="G111" s="91">
        <f t="shared" ref="G111" si="122">SUM(G108:G110)</f>
        <v>0</v>
      </c>
      <c r="H111" s="91">
        <f t="shared" ref="H111" si="123">SUM(H108:H110)</f>
        <v>8182.0164700000005</v>
      </c>
      <c r="I111" s="91">
        <f t="shared" ref="I111" si="124">SUM(I108:I110)</f>
        <v>0</v>
      </c>
      <c r="J111" s="137"/>
      <c r="K111" s="138"/>
      <c r="L111" s="81"/>
    </row>
    <row r="112" spans="1:12" ht="22.5" customHeight="1">
      <c r="A112" s="147" t="s">
        <v>260</v>
      </c>
      <c r="B112" s="148" t="s">
        <v>287</v>
      </c>
      <c r="C112" s="94">
        <v>2022</v>
      </c>
      <c r="D112" s="95">
        <f t="shared" si="119"/>
        <v>3211.4764700000001</v>
      </c>
      <c r="E112" s="97">
        <v>0</v>
      </c>
      <c r="F112" s="97">
        <v>0</v>
      </c>
      <c r="G112" s="97">
        <v>0</v>
      </c>
      <c r="H112" s="97">
        <v>3211.4764700000001</v>
      </c>
      <c r="I112" s="97">
        <v>0</v>
      </c>
      <c r="J112" s="137"/>
      <c r="K112" s="138"/>
      <c r="L112" s="81"/>
    </row>
    <row r="113" spans="1:12" ht="22.5" customHeight="1">
      <c r="A113" s="147"/>
      <c r="B113" s="149"/>
      <c r="C113" s="94">
        <v>2023</v>
      </c>
      <c r="D113" s="95">
        <f t="shared" si="119"/>
        <v>2471.8649999999998</v>
      </c>
      <c r="E113" s="97">
        <v>0</v>
      </c>
      <c r="F113" s="97">
        <v>0</v>
      </c>
      <c r="G113" s="97">
        <v>0</v>
      </c>
      <c r="H113" s="97">
        <v>2471.8649999999998</v>
      </c>
      <c r="I113" s="97">
        <v>0</v>
      </c>
      <c r="J113" s="137"/>
      <c r="K113" s="138"/>
      <c r="L113" s="81"/>
    </row>
    <row r="114" spans="1:12" ht="22.5" customHeight="1">
      <c r="A114" s="147"/>
      <c r="B114" s="150"/>
      <c r="C114" s="94">
        <v>2024</v>
      </c>
      <c r="D114" s="95">
        <f t="shared" si="119"/>
        <v>2475</v>
      </c>
      <c r="E114" s="97">
        <v>0</v>
      </c>
      <c r="F114" s="97">
        <v>0</v>
      </c>
      <c r="G114" s="97">
        <v>0</v>
      </c>
      <c r="H114" s="97">
        <v>2475</v>
      </c>
      <c r="I114" s="97">
        <v>0</v>
      </c>
      <c r="J114" s="137"/>
      <c r="K114" s="138"/>
      <c r="L114" s="81"/>
    </row>
    <row r="115" spans="1:12" ht="22.5" customHeight="1">
      <c r="A115" s="102" t="s">
        <v>216</v>
      </c>
      <c r="B115" s="103"/>
      <c r="C115" s="94"/>
      <c r="D115" s="95">
        <f t="shared" si="119"/>
        <v>8158.3414699999994</v>
      </c>
      <c r="E115" s="95">
        <f>SUM(E112:E114)</f>
        <v>0</v>
      </c>
      <c r="F115" s="95">
        <f t="shared" ref="F115" si="125">SUM(F112:F114)</f>
        <v>0</v>
      </c>
      <c r="G115" s="95">
        <f t="shared" ref="G115" si="126">SUM(G112:G114)</f>
        <v>0</v>
      </c>
      <c r="H115" s="95">
        <f t="shared" ref="H115" si="127">SUM(H112:H114)</f>
        <v>8158.3414699999994</v>
      </c>
      <c r="I115" s="95">
        <f t="shared" ref="I115" si="128">SUM(I112:I114)</f>
        <v>0</v>
      </c>
      <c r="J115" s="137" t="s">
        <v>256</v>
      </c>
      <c r="K115" s="138"/>
      <c r="L115" s="81"/>
    </row>
    <row r="116" spans="1:12" ht="69" customHeight="1">
      <c r="A116" s="147" t="s">
        <v>261</v>
      </c>
      <c r="B116" s="148" t="s">
        <v>287</v>
      </c>
      <c r="C116" s="94">
        <v>2022</v>
      </c>
      <c r="D116" s="95">
        <f t="shared" ref="D116:D119" si="129">SUM(E116:I116)</f>
        <v>473.34451999999999</v>
      </c>
      <c r="E116" s="97">
        <v>0</v>
      </c>
      <c r="F116" s="97">
        <f>F121</f>
        <v>449.66951999999998</v>
      </c>
      <c r="G116" s="97">
        <v>0</v>
      </c>
      <c r="H116" s="97">
        <f>H121</f>
        <v>23.675000000000001</v>
      </c>
      <c r="I116" s="97">
        <v>0</v>
      </c>
      <c r="J116" s="137"/>
      <c r="K116" s="138"/>
      <c r="L116" s="81"/>
    </row>
    <row r="117" spans="1:12" ht="22.5" customHeight="1">
      <c r="A117" s="147"/>
      <c r="B117" s="149"/>
      <c r="C117" s="94">
        <v>2023</v>
      </c>
      <c r="D117" s="95">
        <f t="shared" si="129"/>
        <v>0</v>
      </c>
      <c r="E117" s="97">
        <v>0</v>
      </c>
      <c r="F117" s="97">
        <v>0</v>
      </c>
      <c r="G117" s="97">
        <v>0</v>
      </c>
      <c r="H117" s="97">
        <v>0</v>
      </c>
      <c r="I117" s="97">
        <v>0</v>
      </c>
      <c r="J117" s="137"/>
      <c r="K117" s="138"/>
      <c r="L117" s="81"/>
    </row>
    <row r="118" spans="1:12" ht="22.5" customHeight="1">
      <c r="A118" s="147"/>
      <c r="B118" s="150"/>
      <c r="C118" s="94">
        <v>2024</v>
      </c>
      <c r="D118" s="95">
        <f t="shared" si="129"/>
        <v>0</v>
      </c>
      <c r="E118" s="97">
        <v>0</v>
      </c>
      <c r="F118" s="97">
        <v>0</v>
      </c>
      <c r="G118" s="97">
        <v>0</v>
      </c>
      <c r="H118" s="97">
        <v>0</v>
      </c>
      <c r="I118" s="97">
        <v>0</v>
      </c>
      <c r="J118" s="137"/>
      <c r="K118" s="138"/>
      <c r="L118" s="81"/>
    </row>
    <row r="119" spans="1:12" ht="22.5" customHeight="1">
      <c r="A119" s="102" t="s">
        <v>216</v>
      </c>
      <c r="B119" s="103"/>
      <c r="C119" s="94"/>
      <c r="D119" s="95">
        <f t="shared" si="129"/>
        <v>473.34451999999999</v>
      </c>
      <c r="E119" s="95">
        <f>SUM(E116:E118)</f>
        <v>0</v>
      </c>
      <c r="F119" s="95">
        <f t="shared" ref="F119" si="130">SUM(F116:F118)</f>
        <v>449.66951999999998</v>
      </c>
      <c r="G119" s="95">
        <f t="shared" ref="G119" si="131">SUM(G116:G118)</f>
        <v>0</v>
      </c>
      <c r="H119" s="95">
        <f t="shared" ref="H119" si="132">SUM(H116:H118)</f>
        <v>23.675000000000001</v>
      </c>
      <c r="I119" s="95">
        <f t="shared" ref="I119" si="133">SUM(I116:I118)</f>
        <v>0</v>
      </c>
      <c r="J119" s="137" t="s">
        <v>159</v>
      </c>
      <c r="K119" s="138"/>
      <c r="L119" s="81"/>
    </row>
    <row r="120" spans="1:12" ht="22.5" customHeight="1">
      <c r="A120" s="152" t="s">
        <v>219</v>
      </c>
      <c r="B120" s="152"/>
      <c r="C120" s="96"/>
      <c r="D120" s="94"/>
      <c r="E120" s="94"/>
      <c r="F120" s="94"/>
      <c r="G120" s="94"/>
      <c r="H120" s="94"/>
      <c r="I120" s="94"/>
      <c r="J120" s="137"/>
      <c r="K120" s="138"/>
      <c r="L120" s="81"/>
    </row>
    <row r="121" spans="1:12" ht="22.5" customHeight="1">
      <c r="A121" s="139" t="s">
        <v>262</v>
      </c>
      <c r="B121" s="140"/>
      <c r="C121" s="94">
        <v>2022</v>
      </c>
      <c r="D121" s="95">
        <f t="shared" ref="D121" si="134">SUM(E121:I121)</f>
        <v>473.34451999999999</v>
      </c>
      <c r="E121" s="95">
        <v>0</v>
      </c>
      <c r="F121" s="95">
        <v>449.66951999999998</v>
      </c>
      <c r="G121" s="95">
        <v>0</v>
      </c>
      <c r="H121" s="95">
        <v>23.675000000000001</v>
      </c>
      <c r="I121" s="95">
        <v>0</v>
      </c>
      <c r="J121" s="137"/>
      <c r="K121" s="138"/>
      <c r="L121" s="81"/>
    </row>
    <row r="122" spans="1:12" ht="22.5" customHeight="1">
      <c r="A122" s="151" t="s">
        <v>226</v>
      </c>
      <c r="B122" s="169"/>
      <c r="C122" s="98">
        <v>2022</v>
      </c>
      <c r="D122" s="91">
        <f>SUM(E122:I122)</f>
        <v>20112.495190000001</v>
      </c>
      <c r="E122" s="99">
        <f>E126+E130+E134+E138+E142+E146+E152</f>
        <v>0</v>
      </c>
      <c r="F122" s="99">
        <f t="shared" ref="F122:I122" si="135">F126+F130+F134+F138+F142+F146+F152</f>
        <v>4205.2304800000002</v>
      </c>
      <c r="G122" s="99">
        <f t="shared" si="135"/>
        <v>0</v>
      </c>
      <c r="H122" s="99">
        <f t="shared" si="135"/>
        <v>15907.264709999999</v>
      </c>
      <c r="I122" s="99">
        <f t="shared" si="135"/>
        <v>0</v>
      </c>
      <c r="J122" s="137"/>
      <c r="K122" s="138"/>
      <c r="L122" s="81"/>
    </row>
    <row r="123" spans="1:12" ht="22.5" customHeight="1">
      <c r="A123" s="151"/>
      <c r="B123" s="170"/>
      <c r="C123" s="98">
        <v>2023</v>
      </c>
      <c r="D123" s="91">
        <f t="shared" ref="D123:D129" si="136">SUM(E123:I123)</f>
        <v>12630.53066</v>
      </c>
      <c r="E123" s="99">
        <f t="shared" ref="E123:I124" si="137">E127+E131+E135+E139+E143+E147+E153</f>
        <v>0</v>
      </c>
      <c r="F123" s="99">
        <f t="shared" si="137"/>
        <v>0</v>
      </c>
      <c r="G123" s="99">
        <f t="shared" si="137"/>
        <v>0</v>
      </c>
      <c r="H123" s="99">
        <f t="shared" si="137"/>
        <v>12630.53066</v>
      </c>
      <c r="I123" s="99">
        <f t="shared" si="137"/>
        <v>0</v>
      </c>
      <c r="J123" s="137"/>
      <c r="K123" s="138"/>
      <c r="L123" s="81"/>
    </row>
    <row r="124" spans="1:12" ht="22.5" customHeight="1">
      <c r="A124" s="151"/>
      <c r="B124" s="170"/>
      <c r="C124" s="98">
        <v>2024</v>
      </c>
      <c r="D124" s="91">
        <f t="shared" si="136"/>
        <v>11416.35583</v>
      </c>
      <c r="E124" s="99">
        <f t="shared" si="137"/>
        <v>0</v>
      </c>
      <c r="F124" s="99">
        <f t="shared" si="137"/>
        <v>0</v>
      </c>
      <c r="G124" s="99">
        <f t="shared" si="137"/>
        <v>0</v>
      </c>
      <c r="H124" s="99">
        <f t="shared" si="137"/>
        <v>11416.35583</v>
      </c>
      <c r="I124" s="99">
        <f t="shared" si="137"/>
        <v>0</v>
      </c>
      <c r="J124" s="137"/>
      <c r="K124" s="138"/>
      <c r="L124" s="81"/>
    </row>
    <row r="125" spans="1:12" ht="22.5" customHeight="1">
      <c r="A125" s="156" t="s">
        <v>216</v>
      </c>
      <c r="B125" s="156"/>
      <c r="C125" s="98"/>
      <c r="D125" s="91">
        <f t="shared" si="136"/>
        <v>44159.381679999999</v>
      </c>
      <c r="E125" s="91">
        <f>SUM(E122:E124)</f>
        <v>0</v>
      </c>
      <c r="F125" s="91">
        <f t="shared" ref="F125" si="138">SUM(F122:F124)</f>
        <v>4205.2304800000002</v>
      </c>
      <c r="G125" s="91">
        <f t="shared" ref="G125" si="139">SUM(G122:G124)</f>
        <v>0</v>
      </c>
      <c r="H125" s="91">
        <f t="shared" ref="H125" si="140">SUM(H122:H124)</f>
        <v>39954.1512</v>
      </c>
      <c r="I125" s="91">
        <f t="shared" ref="I125" si="141">SUM(I122:I124)</f>
        <v>0</v>
      </c>
      <c r="J125" s="137"/>
      <c r="K125" s="138"/>
      <c r="L125" s="81"/>
    </row>
    <row r="126" spans="1:12" ht="22.5" customHeight="1">
      <c r="A126" s="147" t="s">
        <v>263</v>
      </c>
      <c r="B126" s="148" t="s">
        <v>287</v>
      </c>
      <c r="C126" s="94">
        <v>2022</v>
      </c>
      <c r="D126" s="95">
        <f t="shared" si="136"/>
        <v>5879</v>
      </c>
      <c r="E126" s="97">
        <v>0</v>
      </c>
      <c r="F126" s="97">
        <v>0</v>
      </c>
      <c r="G126" s="97">
        <v>0</v>
      </c>
      <c r="H126" s="97">
        <v>5879</v>
      </c>
      <c r="I126" s="97">
        <v>0</v>
      </c>
      <c r="J126" s="137"/>
      <c r="K126" s="138"/>
      <c r="L126" s="81"/>
    </row>
    <row r="127" spans="1:12" ht="22.5" customHeight="1">
      <c r="A127" s="147"/>
      <c r="B127" s="149"/>
      <c r="C127" s="94">
        <v>2023</v>
      </c>
      <c r="D127" s="95">
        <f t="shared" si="136"/>
        <v>6230.5306600000004</v>
      </c>
      <c r="E127" s="97">
        <v>0</v>
      </c>
      <c r="F127" s="97">
        <v>0</v>
      </c>
      <c r="G127" s="97">
        <v>0</v>
      </c>
      <c r="H127" s="97">
        <v>6230.5306600000004</v>
      </c>
      <c r="I127" s="97">
        <v>0</v>
      </c>
      <c r="J127" s="137"/>
      <c r="K127" s="138"/>
      <c r="L127" s="81"/>
    </row>
    <row r="128" spans="1:12" ht="22.5" customHeight="1">
      <c r="A128" s="147"/>
      <c r="B128" s="150"/>
      <c r="C128" s="94">
        <v>2024</v>
      </c>
      <c r="D128" s="95">
        <f t="shared" si="136"/>
        <v>6405</v>
      </c>
      <c r="E128" s="97">
        <v>0</v>
      </c>
      <c r="F128" s="97">
        <v>0</v>
      </c>
      <c r="G128" s="97">
        <v>0</v>
      </c>
      <c r="H128" s="97">
        <v>6405</v>
      </c>
      <c r="I128" s="97">
        <v>0</v>
      </c>
      <c r="J128" s="137"/>
      <c r="K128" s="138"/>
      <c r="L128" s="81"/>
    </row>
    <row r="129" spans="1:12" ht="22.5" customHeight="1">
      <c r="A129" s="153" t="s">
        <v>216</v>
      </c>
      <c r="B129" s="154"/>
      <c r="C129" s="94"/>
      <c r="D129" s="95">
        <f t="shared" si="136"/>
        <v>18514.53066</v>
      </c>
      <c r="E129" s="95">
        <f>SUM(E126:E128)</f>
        <v>0</v>
      </c>
      <c r="F129" s="95">
        <f t="shared" ref="F129" si="142">SUM(F126:F128)</f>
        <v>0</v>
      </c>
      <c r="G129" s="95">
        <f t="shared" ref="G129" si="143">SUM(G126:G128)</f>
        <v>0</v>
      </c>
      <c r="H129" s="95">
        <f t="shared" ref="H129" si="144">SUM(H126:H128)</f>
        <v>18514.53066</v>
      </c>
      <c r="I129" s="95">
        <f t="shared" ref="I129" si="145">SUM(I126:I128)</f>
        <v>0</v>
      </c>
      <c r="J129" s="137" t="s">
        <v>278</v>
      </c>
      <c r="K129" s="138"/>
      <c r="L129" s="81"/>
    </row>
    <row r="130" spans="1:12" ht="22.5" customHeight="1">
      <c r="A130" s="147" t="s">
        <v>264</v>
      </c>
      <c r="B130" s="148" t="s">
        <v>287</v>
      </c>
      <c r="C130" s="94">
        <v>2022</v>
      </c>
      <c r="D130" s="95">
        <f t="shared" ref="D130:D133" si="146">SUM(E130:I130)</f>
        <v>177.74950000000001</v>
      </c>
      <c r="E130" s="97">
        <v>0</v>
      </c>
      <c r="F130" s="97">
        <v>0</v>
      </c>
      <c r="G130" s="97">
        <v>0</v>
      </c>
      <c r="H130" s="97">
        <v>177.74950000000001</v>
      </c>
      <c r="I130" s="97">
        <v>0</v>
      </c>
      <c r="J130" s="137"/>
      <c r="K130" s="138"/>
      <c r="L130" s="81"/>
    </row>
    <row r="131" spans="1:12" ht="22.5" customHeight="1">
      <c r="A131" s="147"/>
      <c r="B131" s="149"/>
      <c r="C131" s="94">
        <v>2023</v>
      </c>
      <c r="D131" s="95">
        <f t="shared" si="146"/>
        <v>100</v>
      </c>
      <c r="E131" s="97">
        <v>0</v>
      </c>
      <c r="F131" s="97">
        <v>0</v>
      </c>
      <c r="G131" s="97">
        <v>0</v>
      </c>
      <c r="H131" s="97">
        <v>100</v>
      </c>
      <c r="I131" s="97">
        <v>0</v>
      </c>
      <c r="J131" s="137"/>
      <c r="K131" s="138"/>
      <c r="L131" s="81"/>
    </row>
    <row r="132" spans="1:12" ht="22.5" customHeight="1">
      <c r="A132" s="147"/>
      <c r="B132" s="150"/>
      <c r="C132" s="94">
        <v>2024</v>
      </c>
      <c r="D132" s="95">
        <f t="shared" si="146"/>
        <v>100</v>
      </c>
      <c r="E132" s="97">
        <v>0</v>
      </c>
      <c r="F132" s="97">
        <v>0</v>
      </c>
      <c r="G132" s="97">
        <v>0</v>
      </c>
      <c r="H132" s="97">
        <v>100</v>
      </c>
      <c r="I132" s="97">
        <v>0</v>
      </c>
      <c r="J132" s="137"/>
      <c r="K132" s="138"/>
      <c r="L132" s="81"/>
    </row>
    <row r="133" spans="1:12" ht="22.5" customHeight="1">
      <c r="A133" s="153" t="s">
        <v>216</v>
      </c>
      <c r="B133" s="154"/>
      <c r="C133" s="94"/>
      <c r="D133" s="95">
        <f t="shared" si="146"/>
        <v>377.74950000000001</v>
      </c>
      <c r="E133" s="95">
        <f>SUM(E130:E132)</f>
        <v>0</v>
      </c>
      <c r="F133" s="95">
        <f t="shared" ref="F133" si="147">SUM(F130:F132)</f>
        <v>0</v>
      </c>
      <c r="G133" s="95">
        <f t="shared" ref="G133" si="148">SUM(G130:G132)</f>
        <v>0</v>
      </c>
      <c r="H133" s="95">
        <f t="shared" ref="H133" si="149">SUM(H130:H132)</f>
        <v>377.74950000000001</v>
      </c>
      <c r="I133" s="95">
        <f t="shared" ref="I133" si="150">SUM(I130:I132)</f>
        <v>0</v>
      </c>
      <c r="J133" s="137" t="s">
        <v>277</v>
      </c>
      <c r="K133" s="138"/>
      <c r="L133" s="81"/>
    </row>
    <row r="134" spans="1:12" ht="22.5" customHeight="1">
      <c r="A134" s="147" t="s">
        <v>265</v>
      </c>
      <c r="B134" s="148" t="s">
        <v>287</v>
      </c>
      <c r="C134" s="94">
        <v>2022</v>
      </c>
      <c r="D134" s="95">
        <f t="shared" ref="D134:D155" si="151">SUM(E134:I134)</f>
        <v>2731.1595000000002</v>
      </c>
      <c r="E134" s="97">
        <v>0</v>
      </c>
      <c r="F134" s="97">
        <v>0</v>
      </c>
      <c r="G134" s="97">
        <v>0</v>
      </c>
      <c r="H134" s="97">
        <v>2731.1595000000002</v>
      </c>
      <c r="I134" s="97">
        <v>0</v>
      </c>
      <c r="J134" s="137"/>
      <c r="K134" s="138"/>
      <c r="L134" s="81"/>
    </row>
    <row r="135" spans="1:12" ht="22.5" customHeight="1">
      <c r="A135" s="147"/>
      <c r="B135" s="149"/>
      <c r="C135" s="94">
        <v>2023</v>
      </c>
      <c r="D135" s="95">
        <f t="shared" si="151"/>
        <v>1000</v>
      </c>
      <c r="E135" s="97">
        <v>0</v>
      </c>
      <c r="F135" s="97">
        <v>0</v>
      </c>
      <c r="G135" s="97">
        <v>0</v>
      </c>
      <c r="H135" s="97">
        <v>1000</v>
      </c>
      <c r="I135" s="97">
        <v>0</v>
      </c>
      <c r="J135" s="137"/>
      <c r="K135" s="138"/>
      <c r="L135" s="81"/>
    </row>
    <row r="136" spans="1:12" ht="22.5" customHeight="1">
      <c r="A136" s="147"/>
      <c r="B136" s="150"/>
      <c r="C136" s="94">
        <v>2024</v>
      </c>
      <c r="D136" s="95">
        <f t="shared" si="151"/>
        <v>1000</v>
      </c>
      <c r="E136" s="97">
        <v>0</v>
      </c>
      <c r="F136" s="97">
        <v>0</v>
      </c>
      <c r="G136" s="97">
        <v>0</v>
      </c>
      <c r="H136" s="97">
        <v>1000</v>
      </c>
      <c r="I136" s="97">
        <v>0</v>
      </c>
      <c r="J136" s="137"/>
      <c r="K136" s="138"/>
      <c r="L136" s="81"/>
    </row>
    <row r="137" spans="1:12" ht="22.5" customHeight="1">
      <c r="A137" s="153" t="s">
        <v>216</v>
      </c>
      <c r="B137" s="154"/>
      <c r="C137" s="94"/>
      <c r="D137" s="95">
        <f t="shared" si="151"/>
        <v>4731.1594999999998</v>
      </c>
      <c r="E137" s="95">
        <f>SUM(E134:E136)</f>
        <v>0</v>
      </c>
      <c r="F137" s="95">
        <f t="shared" ref="F137" si="152">SUM(F134:F136)</f>
        <v>0</v>
      </c>
      <c r="G137" s="95">
        <f t="shared" ref="G137" si="153">SUM(G134:G136)</f>
        <v>0</v>
      </c>
      <c r="H137" s="95">
        <f t="shared" ref="H137" si="154">SUM(H134:H136)</f>
        <v>4731.1594999999998</v>
      </c>
      <c r="I137" s="95">
        <f t="shared" ref="I137" si="155">SUM(I134:I136)</f>
        <v>0</v>
      </c>
      <c r="J137" s="137" t="s">
        <v>276</v>
      </c>
      <c r="K137" s="138"/>
      <c r="L137" s="81"/>
    </row>
    <row r="138" spans="1:12" ht="22.5" customHeight="1">
      <c r="A138" s="147" t="s">
        <v>266</v>
      </c>
      <c r="B138" s="148" t="s">
        <v>288</v>
      </c>
      <c r="C138" s="94">
        <v>2022</v>
      </c>
      <c r="D138" s="95">
        <f t="shared" si="151"/>
        <v>800</v>
      </c>
      <c r="E138" s="97">
        <v>0</v>
      </c>
      <c r="F138" s="97">
        <v>0</v>
      </c>
      <c r="G138" s="97">
        <v>0</v>
      </c>
      <c r="H138" s="97">
        <v>800</v>
      </c>
      <c r="I138" s="97">
        <v>0</v>
      </c>
      <c r="J138" s="137"/>
      <c r="K138" s="138"/>
      <c r="L138" s="81"/>
    </row>
    <row r="139" spans="1:12" ht="22.5" customHeight="1">
      <c r="A139" s="147"/>
      <c r="B139" s="149"/>
      <c r="C139" s="94">
        <v>2023</v>
      </c>
      <c r="D139" s="95">
        <f t="shared" si="151"/>
        <v>1700</v>
      </c>
      <c r="E139" s="97">
        <v>0</v>
      </c>
      <c r="F139" s="97">
        <v>0</v>
      </c>
      <c r="G139" s="97">
        <v>0</v>
      </c>
      <c r="H139" s="97">
        <v>1700</v>
      </c>
      <c r="I139" s="97">
        <v>0</v>
      </c>
      <c r="J139" s="137"/>
      <c r="K139" s="138"/>
      <c r="L139" s="81"/>
    </row>
    <row r="140" spans="1:12" ht="22.5" customHeight="1">
      <c r="A140" s="147"/>
      <c r="B140" s="150"/>
      <c r="C140" s="94">
        <v>2024</v>
      </c>
      <c r="D140" s="95">
        <f t="shared" si="151"/>
        <v>700</v>
      </c>
      <c r="E140" s="97">
        <v>0</v>
      </c>
      <c r="F140" s="97">
        <v>0</v>
      </c>
      <c r="G140" s="97">
        <v>0</v>
      </c>
      <c r="H140" s="97">
        <v>700</v>
      </c>
      <c r="I140" s="97">
        <v>0</v>
      </c>
      <c r="J140" s="137"/>
      <c r="K140" s="138"/>
      <c r="L140" s="81"/>
    </row>
    <row r="141" spans="1:12" ht="22.5" customHeight="1">
      <c r="A141" s="153" t="s">
        <v>216</v>
      </c>
      <c r="B141" s="154"/>
      <c r="C141" s="94"/>
      <c r="D141" s="95">
        <f t="shared" si="151"/>
        <v>3200</v>
      </c>
      <c r="E141" s="95">
        <f>SUM(E138:E140)</f>
        <v>0</v>
      </c>
      <c r="F141" s="95">
        <f t="shared" ref="F141" si="156">SUM(F138:F140)</f>
        <v>0</v>
      </c>
      <c r="G141" s="95">
        <f t="shared" ref="G141" si="157">SUM(G138:G140)</f>
        <v>0</v>
      </c>
      <c r="H141" s="95">
        <f t="shared" ref="H141" si="158">SUM(H138:H140)</f>
        <v>3200</v>
      </c>
      <c r="I141" s="95">
        <f t="shared" ref="I141" si="159">SUM(I138:I140)</f>
        <v>0</v>
      </c>
      <c r="J141" s="137" t="s">
        <v>275</v>
      </c>
      <c r="K141" s="138"/>
      <c r="L141" s="81"/>
    </row>
    <row r="142" spans="1:12" ht="22.5" customHeight="1">
      <c r="A142" s="147" t="s">
        <v>267</v>
      </c>
      <c r="B142" s="148" t="s">
        <v>287</v>
      </c>
      <c r="C142" s="94">
        <v>2022</v>
      </c>
      <c r="D142" s="95">
        <f t="shared" si="151"/>
        <v>5849.3807100000004</v>
      </c>
      <c r="E142" s="97">
        <v>0</v>
      </c>
      <c r="F142" s="97">
        <v>0</v>
      </c>
      <c r="G142" s="97">
        <v>0</v>
      </c>
      <c r="H142" s="97">
        <v>5849.3807100000004</v>
      </c>
      <c r="I142" s="97">
        <v>0</v>
      </c>
      <c r="J142" s="137"/>
      <c r="K142" s="138"/>
      <c r="L142" s="81"/>
    </row>
    <row r="143" spans="1:12" ht="22.5" customHeight="1">
      <c r="A143" s="147"/>
      <c r="B143" s="149"/>
      <c r="C143" s="94">
        <v>2023</v>
      </c>
      <c r="D143" s="95">
        <f t="shared" si="151"/>
        <v>3600</v>
      </c>
      <c r="E143" s="97">
        <v>0</v>
      </c>
      <c r="F143" s="97">
        <v>0</v>
      </c>
      <c r="G143" s="97">
        <v>0</v>
      </c>
      <c r="H143" s="97">
        <v>3600</v>
      </c>
      <c r="I143" s="97">
        <v>0</v>
      </c>
      <c r="J143" s="137"/>
      <c r="K143" s="138"/>
      <c r="L143" s="81"/>
    </row>
    <row r="144" spans="1:12" ht="22.5" customHeight="1">
      <c r="A144" s="147"/>
      <c r="B144" s="150"/>
      <c r="C144" s="94">
        <v>2024</v>
      </c>
      <c r="D144" s="95">
        <f t="shared" si="151"/>
        <v>3211.35583</v>
      </c>
      <c r="E144" s="97">
        <v>0</v>
      </c>
      <c r="F144" s="97">
        <v>0</v>
      </c>
      <c r="G144" s="97">
        <v>0</v>
      </c>
      <c r="H144" s="97">
        <v>3211.35583</v>
      </c>
      <c r="I144" s="97">
        <v>0</v>
      </c>
      <c r="J144" s="137"/>
      <c r="K144" s="138"/>
      <c r="L144" s="81"/>
    </row>
    <row r="145" spans="1:12" ht="22.5" customHeight="1">
      <c r="A145" s="153" t="s">
        <v>216</v>
      </c>
      <c r="B145" s="154"/>
      <c r="C145" s="94"/>
      <c r="D145" s="95">
        <f t="shared" si="151"/>
        <v>12660.736540000002</v>
      </c>
      <c r="E145" s="95">
        <f>SUM(E142:E144)</f>
        <v>0</v>
      </c>
      <c r="F145" s="95">
        <f t="shared" ref="F145" si="160">SUM(F142:F144)</f>
        <v>0</v>
      </c>
      <c r="G145" s="95">
        <f t="shared" ref="G145" si="161">SUM(G142:G144)</f>
        <v>0</v>
      </c>
      <c r="H145" s="95">
        <f t="shared" ref="H145" si="162">SUM(H142:H144)</f>
        <v>12660.736540000002</v>
      </c>
      <c r="I145" s="95">
        <f t="shared" ref="I145" si="163">SUM(I142:I144)</f>
        <v>0</v>
      </c>
      <c r="J145" s="137" t="s">
        <v>274</v>
      </c>
      <c r="K145" s="138"/>
      <c r="L145" s="81"/>
    </row>
    <row r="146" spans="1:12" ht="57.75" customHeight="1">
      <c r="A146" s="147" t="s">
        <v>268</v>
      </c>
      <c r="B146" s="148" t="s">
        <v>287</v>
      </c>
      <c r="C146" s="94">
        <v>2022</v>
      </c>
      <c r="D146" s="95">
        <f t="shared" si="151"/>
        <v>1359.0300000000002</v>
      </c>
      <c r="E146" s="97">
        <v>0</v>
      </c>
      <c r="F146" s="97">
        <f>F151</f>
        <v>1054.9000000000001</v>
      </c>
      <c r="G146" s="97">
        <v>0</v>
      </c>
      <c r="H146" s="97">
        <f>H151</f>
        <v>304.13</v>
      </c>
      <c r="I146" s="97">
        <v>0</v>
      </c>
      <c r="J146" s="137"/>
      <c r="K146" s="138"/>
      <c r="L146" s="81"/>
    </row>
    <row r="147" spans="1:12" ht="22.5" customHeight="1">
      <c r="A147" s="147"/>
      <c r="B147" s="149"/>
      <c r="C147" s="94">
        <v>2023</v>
      </c>
      <c r="D147" s="95">
        <f t="shared" si="151"/>
        <v>0</v>
      </c>
      <c r="E147" s="97">
        <v>0</v>
      </c>
      <c r="F147" s="97">
        <v>0</v>
      </c>
      <c r="G147" s="97">
        <v>0</v>
      </c>
      <c r="H147" s="97">
        <v>0</v>
      </c>
      <c r="I147" s="97">
        <v>0</v>
      </c>
      <c r="J147" s="137"/>
      <c r="K147" s="138"/>
      <c r="L147" s="81"/>
    </row>
    <row r="148" spans="1:12" ht="22.5" customHeight="1">
      <c r="A148" s="147"/>
      <c r="B148" s="150"/>
      <c r="C148" s="94">
        <v>2024</v>
      </c>
      <c r="D148" s="95">
        <f t="shared" si="151"/>
        <v>0</v>
      </c>
      <c r="E148" s="97">
        <v>0</v>
      </c>
      <c r="F148" s="97">
        <v>0</v>
      </c>
      <c r="G148" s="97">
        <v>0</v>
      </c>
      <c r="H148" s="97">
        <v>0</v>
      </c>
      <c r="I148" s="97">
        <v>0</v>
      </c>
      <c r="J148" s="137"/>
      <c r="K148" s="138"/>
      <c r="L148" s="81"/>
    </row>
    <row r="149" spans="1:12" ht="22.5" customHeight="1">
      <c r="A149" s="153" t="s">
        <v>216</v>
      </c>
      <c r="B149" s="154"/>
      <c r="C149" s="94"/>
      <c r="D149" s="95">
        <f t="shared" si="151"/>
        <v>1359.0300000000002</v>
      </c>
      <c r="E149" s="95">
        <f>SUM(E146:E148)</f>
        <v>0</v>
      </c>
      <c r="F149" s="95">
        <f t="shared" ref="F149" si="164">SUM(F146:F148)</f>
        <v>1054.9000000000001</v>
      </c>
      <c r="G149" s="95">
        <f t="shared" ref="G149" si="165">SUM(G146:G148)</f>
        <v>0</v>
      </c>
      <c r="H149" s="95">
        <f t="shared" ref="H149" si="166">SUM(H146:H148)</f>
        <v>304.13</v>
      </c>
      <c r="I149" s="95">
        <f t="shared" ref="I149" si="167">SUM(I146:I148)</f>
        <v>0</v>
      </c>
      <c r="J149" s="137"/>
      <c r="K149" s="138"/>
      <c r="L149" s="81"/>
    </row>
    <row r="150" spans="1:12" ht="22.5" customHeight="1">
      <c r="A150" s="152" t="s">
        <v>219</v>
      </c>
      <c r="B150" s="152"/>
      <c r="C150" s="96"/>
      <c r="D150" s="94"/>
      <c r="E150" s="94"/>
      <c r="F150" s="94"/>
      <c r="G150" s="94"/>
      <c r="H150" s="94"/>
      <c r="I150" s="94"/>
      <c r="J150" s="137"/>
      <c r="K150" s="138"/>
      <c r="L150" s="81"/>
    </row>
    <row r="151" spans="1:12" ht="22.5" customHeight="1">
      <c r="A151" s="139" t="s">
        <v>269</v>
      </c>
      <c r="B151" s="140"/>
      <c r="C151" s="94">
        <v>2022</v>
      </c>
      <c r="D151" s="95">
        <f t="shared" ref="D151" si="168">SUM(E151:I151)</f>
        <v>1359.0300000000002</v>
      </c>
      <c r="E151" s="95">
        <v>0</v>
      </c>
      <c r="F151" s="95">
        <v>1054.9000000000001</v>
      </c>
      <c r="G151" s="95">
        <v>0</v>
      </c>
      <c r="H151" s="95">
        <v>304.13</v>
      </c>
      <c r="I151" s="95">
        <v>0</v>
      </c>
      <c r="J151" s="137" t="s">
        <v>158</v>
      </c>
      <c r="K151" s="138"/>
      <c r="L151" s="81"/>
    </row>
    <row r="152" spans="1:12" ht="67.5" customHeight="1">
      <c r="A152" s="147" t="s">
        <v>270</v>
      </c>
      <c r="B152" s="148" t="s">
        <v>287</v>
      </c>
      <c r="C152" s="94">
        <v>2022</v>
      </c>
      <c r="D152" s="95">
        <f t="shared" si="151"/>
        <v>3316.1754799999999</v>
      </c>
      <c r="E152" s="97">
        <v>0</v>
      </c>
      <c r="F152" s="97">
        <f>F157+F158+F159</f>
        <v>3150.3304800000001</v>
      </c>
      <c r="G152" s="97">
        <v>0</v>
      </c>
      <c r="H152" s="97">
        <f>H157+H158+H159</f>
        <v>165.845</v>
      </c>
      <c r="I152" s="97">
        <v>0</v>
      </c>
      <c r="J152" s="137"/>
      <c r="K152" s="138"/>
      <c r="L152" s="81"/>
    </row>
    <row r="153" spans="1:12" ht="22.5" customHeight="1">
      <c r="A153" s="147"/>
      <c r="B153" s="149"/>
      <c r="C153" s="94">
        <v>2023</v>
      </c>
      <c r="D153" s="95">
        <f t="shared" si="151"/>
        <v>0</v>
      </c>
      <c r="E153" s="97">
        <v>0</v>
      </c>
      <c r="F153" s="97">
        <v>0</v>
      </c>
      <c r="G153" s="97">
        <v>0</v>
      </c>
      <c r="H153" s="97">
        <v>0</v>
      </c>
      <c r="I153" s="97">
        <v>0</v>
      </c>
      <c r="J153" s="137"/>
      <c r="K153" s="138"/>
      <c r="L153" s="81"/>
    </row>
    <row r="154" spans="1:12" ht="22.5" customHeight="1">
      <c r="A154" s="147"/>
      <c r="B154" s="150"/>
      <c r="C154" s="94">
        <v>2024</v>
      </c>
      <c r="D154" s="95">
        <f t="shared" si="151"/>
        <v>0</v>
      </c>
      <c r="E154" s="97">
        <v>0</v>
      </c>
      <c r="F154" s="97">
        <v>0</v>
      </c>
      <c r="G154" s="97">
        <v>0</v>
      </c>
      <c r="H154" s="97">
        <v>0</v>
      </c>
      <c r="I154" s="97">
        <v>0</v>
      </c>
      <c r="J154" s="137"/>
      <c r="K154" s="138"/>
      <c r="L154" s="81"/>
    </row>
    <row r="155" spans="1:12" ht="22.5" customHeight="1">
      <c r="A155" s="153" t="s">
        <v>216</v>
      </c>
      <c r="B155" s="154"/>
      <c r="C155" s="94"/>
      <c r="D155" s="95">
        <f t="shared" si="151"/>
        <v>3316.1754799999999</v>
      </c>
      <c r="E155" s="95">
        <f>SUM(E152:E154)</f>
        <v>0</v>
      </c>
      <c r="F155" s="95">
        <f t="shared" ref="F155" si="169">SUM(F152:F154)</f>
        <v>3150.3304800000001</v>
      </c>
      <c r="G155" s="95">
        <f t="shared" ref="G155" si="170">SUM(G152:G154)</f>
        <v>0</v>
      </c>
      <c r="H155" s="95">
        <f t="shared" ref="H155" si="171">SUM(H152:H154)</f>
        <v>165.845</v>
      </c>
      <c r="I155" s="95">
        <f t="shared" ref="I155" si="172">SUM(I152:I154)</f>
        <v>0</v>
      </c>
      <c r="J155" s="137" t="s">
        <v>159</v>
      </c>
      <c r="K155" s="138"/>
      <c r="L155" s="81"/>
    </row>
    <row r="156" spans="1:12" ht="22.5" customHeight="1">
      <c r="A156" s="152" t="s">
        <v>219</v>
      </c>
      <c r="B156" s="152"/>
      <c r="C156" s="96"/>
      <c r="D156" s="94"/>
      <c r="E156" s="94"/>
      <c r="F156" s="94"/>
      <c r="G156" s="94"/>
      <c r="H156" s="94"/>
      <c r="I156" s="94"/>
      <c r="J156" s="137"/>
      <c r="K156" s="138"/>
      <c r="L156" s="81"/>
    </row>
    <row r="157" spans="1:12" ht="22.5" customHeight="1">
      <c r="A157" s="139" t="s">
        <v>273</v>
      </c>
      <c r="B157" s="140"/>
      <c r="C157" s="94">
        <v>2022</v>
      </c>
      <c r="D157" s="95">
        <f t="shared" ref="D157:D159" si="173">SUM(E157:I157)</f>
        <v>2399.99775</v>
      </c>
      <c r="E157" s="95">
        <v>0</v>
      </c>
      <c r="F157" s="95">
        <v>2279.9737500000001</v>
      </c>
      <c r="G157" s="95">
        <v>0</v>
      </c>
      <c r="H157" s="95">
        <v>120.024</v>
      </c>
      <c r="I157" s="95">
        <v>0</v>
      </c>
      <c r="J157" s="137"/>
      <c r="K157" s="138"/>
      <c r="L157" s="81"/>
    </row>
    <row r="158" spans="1:12" ht="33.75" customHeight="1">
      <c r="A158" s="139" t="s">
        <v>272</v>
      </c>
      <c r="B158" s="140"/>
      <c r="C158" s="94">
        <v>2022</v>
      </c>
      <c r="D158" s="95">
        <f t="shared" si="173"/>
        <v>215.25148999999999</v>
      </c>
      <c r="E158" s="95">
        <v>0</v>
      </c>
      <c r="F158" s="95">
        <v>204.48549</v>
      </c>
      <c r="G158" s="95">
        <v>0</v>
      </c>
      <c r="H158" s="95">
        <v>10.766</v>
      </c>
      <c r="I158" s="95">
        <v>0</v>
      </c>
      <c r="J158" s="104"/>
      <c r="K158" s="105"/>
      <c r="L158" s="81"/>
    </row>
    <row r="159" spans="1:12" ht="22.5" customHeight="1">
      <c r="A159" s="139" t="s">
        <v>271</v>
      </c>
      <c r="B159" s="140"/>
      <c r="C159" s="94">
        <v>2022</v>
      </c>
      <c r="D159" s="95">
        <f t="shared" si="173"/>
        <v>700.92623999999989</v>
      </c>
      <c r="E159" s="95">
        <v>0</v>
      </c>
      <c r="F159" s="95">
        <v>665.87123999999994</v>
      </c>
      <c r="G159" s="95">
        <v>0</v>
      </c>
      <c r="H159" s="95">
        <v>35.055</v>
      </c>
      <c r="I159" s="95">
        <v>0</v>
      </c>
      <c r="J159" s="104"/>
      <c r="K159" s="105"/>
      <c r="L159" s="81"/>
    </row>
    <row r="160" spans="1:12" ht="22.5" customHeight="1">
      <c r="A160" s="151" t="s">
        <v>279</v>
      </c>
      <c r="B160" s="152"/>
      <c r="C160" s="98">
        <v>2022</v>
      </c>
      <c r="D160" s="91">
        <f>SUM(E160:I160)</f>
        <v>228.04159999999999</v>
      </c>
      <c r="E160" s="99">
        <f>E164+E168</f>
        <v>0</v>
      </c>
      <c r="F160" s="99">
        <f t="shared" ref="F160:I160" si="174">F164+F168</f>
        <v>0</v>
      </c>
      <c r="G160" s="99">
        <f t="shared" si="174"/>
        <v>0</v>
      </c>
      <c r="H160" s="99">
        <f t="shared" si="174"/>
        <v>228.04159999999999</v>
      </c>
      <c r="I160" s="99">
        <f t="shared" si="174"/>
        <v>0</v>
      </c>
      <c r="J160" s="137"/>
      <c r="K160" s="138"/>
      <c r="L160" s="81"/>
    </row>
    <row r="161" spans="1:12" ht="22.5" customHeight="1">
      <c r="A161" s="151"/>
      <c r="B161" s="152"/>
      <c r="C161" s="98">
        <v>2023</v>
      </c>
      <c r="D161" s="91">
        <f t="shared" ref="D161:D171" si="175">SUM(E161:I161)</f>
        <v>275</v>
      </c>
      <c r="E161" s="99">
        <f t="shared" ref="E161:I162" si="176">E165+E169</f>
        <v>0</v>
      </c>
      <c r="F161" s="99">
        <f t="shared" si="176"/>
        <v>0</v>
      </c>
      <c r="G161" s="99">
        <f t="shared" si="176"/>
        <v>0</v>
      </c>
      <c r="H161" s="99">
        <f t="shared" si="176"/>
        <v>275</v>
      </c>
      <c r="I161" s="99">
        <f t="shared" si="176"/>
        <v>0</v>
      </c>
      <c r="J161" s="137"/>
      <c r="K161" s="138"/>
      <c r="L161" s="81"/>
    </row>
    <row r="162" spans="1:12" ht="22.5" customHeight="1">
      <c r="A162" s="151"/>
      <c r="B162" s="152"/>
      <c r="C162" s="98">
        <v>2024</v>
      </c>
      <c r="D162" s="91">
        <f t="shared" si="175"/>
        <v>275</v>
      </c>
      <c r="E162" s="99">
        <f t="shared" si="176"/>
        <v>0</v>
      </c>
      <c r="F162" s="99">
        <f t="shared" si="176"/>
        <v>0</v>
      </c>
      <c r="G162" s="99">
        <f t="shared" si="176"/>
        <v>0</v>
      </c>
      <c r="H162" s="99">
        <f t="shared" si="176"/>
        <v>275</v>
      </c>
      <c r="I162" s="99">
        <f t="shared" si="176"/>
        <v>0</v>
      </c>
      <c r="J162" s="137"/>
      <c r="K162" s="138"/>
      <c r="L162" s="81"/>
    </row>
    <row r="163" spans="1:12" ht="22.5" customHeight="1">
      <c r="A163" s="153" t="s">
        <v>216</v>
      </c>
      <c r="B163" s="154"/>
      <c r="C163" s="98"/>
      <c r="D163" s="91">
        <f t="shared" si="175"/>
        <v>778.04160000000002</v>
      </c>
      <c r="E163" s="91">
        <f>SUM(E160:E162)</f>
        <v>0</v>
      </c>
      <c r="F163" s="91">
        <f t="shared" ref="F163" si="177">SUM(F160:F162)</f>
        <v>0</v>
      </c>
      <c r="G163" s="91">
        <f t="shared" ref="G163" si="178">SUM(G160:G162)</f>
        <v>0</v>
      </c>
      <c r="H163" s="91">
        <f t="shared" ref="H163" si="179">SUM(H160:H162)</f>
        <v>778.04160000000002</v>
      </c>
      <c r="I163" s="91">
        <f t="shared" ref="I163" si="180">SUM(I160:I162)</f>
        <v>0</v>
      </c>
      <c r="J163" s="137"/>
      <c r="K163" s="138"/>
      <c r="L163" s="81"/>
    </row>
    <row r="164" spans="1:12" ht="22.5" customHeight="1">
      <c r="A164" s="147" t="s">
        <v>280</v>
      </c>
      <c r="B164" s="148" t="s">
        <v>288</v>
      </c>
      <c r="C164" s="94">
        <v>2022</v>
      </c>
      <c r="D164" s="95">
        <f t="shared" si="175"/>
        <v>228.04159999999999</v>
      </c>
      <c r="E164" s="97">
        <v>0</v>
      </c>
      <c r="F164" s="97">
        <v>0</v>
      </c>
      <c r="G164" s="97">
        <v>0</v>
      </c>
      <c r="H164" s="97">
        <v>228.04159999999999</v>
      </c>
      <c r="I164" s="97">
        <v>0</v>
      </c>
      <c r="J164" s="137"/>
      <c r="K164" s="138"/>
      <c r="L164" s="81"/>
    </row>
    <row r="165" spans="1:12" ht="22.5" customHeight="1">
      <c r="A165" s="147"/>
      <c r="B165" s="149"/>
      <c r="C165" s="94">
        <v>2023</v>
      </c>
      <c r="D165" s="95">
        <f t="shared" si="175"/>
        <v>260</v>
      </c>
      <c r="E165" s="97">
        <v>0</v>
      </c>
      <c r="F165" s="97">
        <v>0</v>
      </c>
      <c r="G165" s="97">
        <v>0</v>
      </c>
      <c r="H165" s="97">
        <v>260</v>
      </c>
      <c r="I165" s="97">
        <v>0</v>
      </c>
      <c r="J165" s="137"/>
      <c r="K165" s="138"/>
      <c r="L165" s="81"/>
    </row>
    <row r="166" spans="1:12" ht="22.5" customHeight="1">
      <c r="A166" s="147"/>
      <c r="B166" s="150"/>
      <c r="C166" s="94">
        <v>2024</v>
      </c>
      <c r="D166" s="95">
        <f t="shared" si="175"/>
        <v>260</v>
      </c>
      <c r="E166" s="97">
        <v>0</v>
      </c>
      <c r="F166" s="97">
        <v>0</v>
      </c>
      <c r="G166" s="97">
        <v>0</v>
      </c>
      <c r="H166" s="97">
        <v>260</v>
      </c>
      <c r="I166" s="97">
        <v>0</v>
      </c>
      <c r="J166" s="137"/>
      <c r="K166" s="138"/>
      <c r="L166" s="81"/>
    </row>
    <row r="167" spans="1:12" ht="22.5" customHeight="1">
      <c r="A167" s="153" t="s">
        <v>216</v>
      </c>
      <c r="B167" s="154"/>
      <c r="C167" s="94"/>
      <c r="D167" s="95">
        <f t="shared" si="175"/>
        <v>748.04160000000002</v>
      </c>
      <c r="E167" s="95">
        <f>SUM(E164:E166)</f>
        <v>0</v>
      </c>
      <c r="F167" s="95">
        <f t="shared" ref="F167" si="181">SUM(F164:F166)</f>
        <v>0</v>
      </c>
      <c r="G167" s="95">
        <f t="shared" ref="G167" si="182">SUM(G164:G166)</f>
        <v>0</v>
      </c>
      <c r="H167" s="95">
        <f t="shared" ref="H167" si="183">SUM(H164:H166)</f>
        <v>748.04160000000002</v>
      </c>
      <c r="I167" s="95">
        <f t="shared" ref="I167" si="184">SUM(I164:I166)</f>
        <v>0</v>
      </c>
      <c r="J167" s="137" t="s">
        <v>62</v>
      </c>
      <c r="K167" s="138"/>
      <c r="L167" s="81"/>
    </row>
    <row r="168" spans="1:12" ht="22.5" customHeight="1">
      <c r="A168" s="147" t="s">
        <v>281</v>
      </c>
      <c r="B168" s="148" t="s">
        <v>288</v>
      </c>
      <c r="C168" s="94">
        <v>2022</v>
      </c>
      <c r="D168" s="95">
        <f t="shared" si="175"/>
        <v>0</v>
      </c>
      <c r="E168" s="97">
        <v>0</v>
      </c>
      <c r="F168" s="97">
        <v>0</v>
      </c>
      <c r="G168" s="97">
        <v>0</v>
      </c>
      <c r="H168" s="97">
        <v>0</v>
      </c>
      <c r="I168" s="97">
        <v>0</v>
      </c>
      <c r="J168" s="155"/>
      <c r="K168" s="137"/>
      <c r="L168" s="81"/>
    </row>
    <row r="169" spans="1:12" ht="22.5" customHeight="1">
      <c r="A169" s="147"/>
      <c r="B169" s="149"/>
      <c r="C169" s="94">
        <v>2023</v>
      </c>
      <c r="D169" s="95">
        <f t="shared" si="175"/>
        <v>15</v>
      </c>
      <c r="E169" s="97">
        <v>0</v>
      </c>
      <c r="F169" s="97">
        <v>0</v>
      </c>
      <c r="G169" s="97">
        <v>0</v>
      </c>
      <c r="H169" s="97">
        <v>15</v>
      </c>
      <c r="I169" s="97">
        <v>0</v>
      </c>
      <c r="J169" s="155"/>
      <c r="K169" s="137"/>
      <c r="L169" s="81"/>
    </row>
    <row r="170" spans="1:12" ht="22.5" customHeight="1">
      <c r="A170" s="147"/>
      <c r="B170" s="150"/>
      <c r="C170" s="94">
        <v>2024</v>
      </c>
      <c r="D170" s="95">
        <f t="shared" si="175"/>
        <v>15</v>
      </c>
      <c r="E170" s="97">
        <v>0</v>
      </c>
      <c r="F170" s="97">
        <v>0</v>
      </c>
      <c r="G170" s="97">
        <v>0</v>
      </c>
      <c r="H170" s="97">
        <v>15</v>
      </c>
      <c r="I170" s="97">
        <v>0</v>
      </c>
      <c r="J170" s="155"/>
      <c r="K170" s="137"/>
      <c r="L170" s="81"/>
    </row>
    <row r="171" spans="1:12" ht="22.5" customHeight="1">
      <c r="A171" s="153" t="s">
        <v>216</v>
      </c>
      <c r="B171" s="154"/>
      <c r="C171" s="94"/>
      <c r="D171" s="95">
        <f t="shared" si="175"/>
        <v>30</v>
      </c>
      <c r="E171" s="95">
        <f>SUM(E168:E170)</f>
        <v>0</v>
      </c>
      <c r="F171" s="95">
        <f t="shared" ref="F171" si="185">SUM(F168:F170)</f>
        <v>0</v>
      </c>
      <c r="G171" s="95">
        <f t="shared" ref="G171" si="186">SUM(G168:G170)</f>
        <v>0</v>
      </c>
      <c r="H171" s="95">
        <f t="shared" ref="H171" si="187">SUM(H168:H170)</f>
        <v>30</v>
      </c>
      <c r="I171" s="95">
        <f t="shared" ref="I171" si="188">SUM(I168:I170)</f>
        <v>0</v>
      </c>
      <c r="J171" s="137" t="s">
        <v>282</v>
      </c>
      <c r="K171" s="138"/>
      <c r="L171" s="81"/>
    </row>
    <row r="172" spans="1:12" ht="22.5" customHeight="1">
      <c r="A172" s="151" t="s">
        <v>283</v>
      </c>
      <c r="B172" s="152"/>
      <c r="C172" s="98">
        <v>2022</v>
      </c>
      <c r="D172" s="91">
        <f>SUM(E172:I172)</f>
        <v>496.6</v>
      </c>
      <c r="E172" s="99">
        <f>E176</f>
        <v>0</v>
      </c>
      <c r="F172" s="99">
        <f t="shared" ref="F172:I172" si="189">F176</f>
        <v>0</v>
      </c>
      <c r="G172" s="99">
        <f t="shared" si="189"/>
        <v>0</v>
      </c>
      <c r="H172" s="99">
        <f t="shared" si="189"/>
        <v>496.6</v>
      </c>
      <c r="I172" s="99">
        <f t="shared" si="189"/>
        <v>0</v>
      </c>
      <c r="J172" s="137"/>
      <c r="K172" s="138"/>
      <c r="L172" s="81"/>
    </row>
    <row r="173" spans="1:12" ht="22.5" customHeight="1">
      <c r="A173" s="151"/>
      <c r="B173" s="152"/>
      <c r="C173" s="98">
        <v>2023</v>
      </c>
      <c r="D173" s="91">
        <f t="shared" ref="D173:D179" si="190">SUM(E173:I173)</f>
        <v>595</v>
      </c>
      <c r="E173" s="99">
        <f t="shared" ref="E173:I174" si="191">E177</f>
        <v>0</v>
      </c>
      <c r="F173" s="99">
        <f t="shared" si="191"/>
        <v>0</v>
      </c>
      <c r="G173" s="99">
        <f t="shared" si="191"/>
        <v>0</v>
      </c>
      <c r="H173" s="99">
        <f t="shared" si="191"/>
        <v>595</v>
      </c>
      <c r="I173" s="99">
        <f t="shared" si="191"/>
        <v>0</v>
      </c>
      <c r="J173" s="137"/>
      <c r="K173" s="138"/>
      <c r="L173" s="81"/>
    </row>
    <row r="174" spans="1:12" ht="22.5" customHeight="1">
      <c r="A174" s="151"/>
      <c r="B174" s="152"/>
      <c r="C174" s="98">
        <v>2024</v>
      </c>
      <c r="D174" s="91">
        <f t="shared" si="190"/>
        <v>595</v>
      </c>
      <c r="E174" s="99">
        <f t="shared" si="191"/>
        <v>0</v>
      </c>
      <c r="F174" s="99">
        <f t="shared" si="191"/>
        <v>0</v>
      </c>
      <c r="G174" s="99">
        <f t="shared" si="191"/>
        <v>0</v>
      </c>
      <c r="H174" s="99">
        <f t="shared" si="191"/>
        <v>595</v>
      </c>
      <c r="I174" s="99">
        <f t="shared" si="191"/>
        <v>0</v>
      </c>
      <c r="J174" s="137"/>
      <c r="K174" s="138"/>
      <c r="L174" s="81"/>
    </row>
    <row r="175" spans="1:12" ht="22.5" customHeight="1">
      <c r="A175" s="153" t="s">
        <v>216</v>
      </c>
      <c r="B175" s="154"/>
      <c r="C175" s="98"/>
      <c r="D175" s="91">
        <f t="shared" si="190"/>
        <v>1686.6</v>
      </c>
      <c r="E175" s="91">
        <f>SUM(E172:E174)</f>
        <v>0</v>
      </c>
      <c r="F175" s="91">
        <f t="shared" ref="F175" si="192">SUM(F172:F174)</f>
        <v>0</v>
      </c>
      <c r="G175" s="91">
        <f t="shared" ref="G175" si="193">SUM(G172:G174)</f>
        <v>0</v>
      </c>
      <c r="H175" s="91">
        <f t="shared" ref="H175" si="194">SUM(H172:H174)</f>
        <v>1686.6</v>
      </c>
      <c r="I175" s="91">
        <f t="shared" ref="I175" si="195">SUM(I172:I174)</f>
        <v>0</v>
      </c>
      <c r="J175" s="137"/>
      <c r="K175" s="138"/>
      <c r="L175" s="81"/>
    </row>
    <row r="176" spans="1:12" ht="22.5" customHeight="1">
      <c r="A176" s="147" t="s">
        <v>284</v>
      </c>
      <c r="B176" s="148" t="s">
        <v>288</v>
      </c>
      <c r="C176" s="94">
        <v>2022</v>
      </c>
      <c r="D176" s="95">
        <f t="shared" si="190"/>
        <v>496.6</v>
      </c>
      <c r="E176" s="97">
        <v>0</v>
      </c>
      <c r="F176" s="97">
        <v>0</v>
      </c>
      <c r="G176" s="97">
        <v>0</v>
      </c>
      <c r="H176" s="97">
        <v>496.6</v>
      </c>
      <c r="I176" s="97">
        <v>0</v>
      </c>
      <c r="J176" s="137"/>
      <c r="K176" s="138"/>
      <c r="L176" s="81"/>
    </row>
    <row r="177" spans="1:12" ht="22.5" customHeight="1">
      <c r="A177" s="147"/>
      <c r="B177" s="149"/>
      <c r="C177" s="94">
        <v>2023</v>
      </c>
      <c r="D177" s="95">
        <f t="shared" si="190"/>
        <v>595</v>
      </c>
      <c r="E177" s="97">
        <v>0</v>
      </c>
      <c r="F177" s="97">
        <v>0</v>
      </c>
      <c r="G177" s="97">
        <v>0</v>
      </c>
      <c r="H177" s="97">
        <v>595</v>
      </c>
      <c r="I177" s="97">
        <v>0</v>
      </c>
      <c r="J177" s="137"/>
      <c r="K177" s="138"/>
      <c r="L177" s="81"/>
    </row>
    <row r="178" spans="1:12" ht="22.5" customHeight="1">
      <c r="A178" s="147"/>
      <c r="B178" s="150"/>
      <c r="C178" s="94">
        <v>2024</v>
      </c>
      <c r="D178" s="95">
        <f t="shared" si="190"/>
        <v>595</v>
      </c>
      <c r="E178" s="97">
        <v>0</v>
      </c>
      <c r="F178" s="97">
        <v>0</v>
      </c>
      <c r="G178" s="97">
        <v>0</v>
      </c>
      <c r="H178" s="97">
        <v>595</v>
      </c>
      <c r="I178" s="97">
        <v>0</v>
      </c>
      <c r="J178" s="137"/>
      <c r="K178" s="138"/>
      <c r="L178" s="81"/>
    </row>
    <row r="179" spans="1:12" ht="22.5" customHeight="1">
      <c r="A179" s="153" t="s">
        <v>216</v>
      </c>
      <c r="B179" s="154"/>
      <c r="C179" s="94"/>
      <c r="D179" s="95">
        <f t="shared" si="190"/>
        <v>1686.6</v>
      </c>
      <c r="E179" s="95">
        <f>SUM(E176:E178)</f>
        <v>0</v>
      </c>
      <c r="F179" s="95">
        <f t="shared" ref="F179" si="196">SUM(F176:F178)</f>
        <v>0</v>
      </c>
      <c r="G179" s="95">
        <f t="shared" ref="G179" si="197">SUM(G176:G178)</f>
        <v>0</v>
      </c>
      <c r="H179" s="95">
        <f t="shared" ref="H179" si="198">SUM(H176:H178)</f>
        <v>1686.6</v>
      </c>
      <c r="I179" s="95">
        <f t="shared" ref="I179" si="199">SUM(I176:I178)</f>
        <v>0</v>
      </c>
      <c r="J179" s="137" t="s">
        <v>285</v>
      </c>
      <c r="K179" s="138"/>
      <c r="L179" s="81"/>
    </row>
  </sheetData>
  <mergeCells count="311">
    <mergeCell ref="L8:L10"/>
    <mergeCell ref="J11:K11"/>
    <mergeCell ref="A12:A14"/>
    <mergeCell ref="B12:B14"/>
    <mergeCell ref="C12:C14"/>
    <mergeCell ref="D12:I12"/>
    <mergeCell ref="J12:K12"/>
    <mergeCell ref="J14:K14"/>
    <mergeCell ref="J1:K6"/>
    <mergeCell ref="L1:L6"/>
    <mergeCell ref="J7:K7"/>
    <mergeCell ref="A8:I8"/>
    <mergeCell ref="A4:I4"/>
    <mergeCell ref="A1:I1"/>
    <mergeCell ref="A2:I2"/>
    <mergeCell ref="A3:I3"/>
    <mergeCell ref="A5:I5"/>
    <mergeCell ref="A6:I6"/>
    <mergeCell ref="A7:I7"/>
    <mergeCell ref="J17:K17"/>
    <mergeCell ref="A19:B19"/>
    <mergeCell ref="J15:K15"/>
    <mergeCell ref="A16:A18"/>
    <mergeCell ref="J18:K18"/>
    <mergeCell ref="E13:I13"/>
    <mergeCell ref="J13:K13"/>
    <mergeCell ref="A9:I9"/>
    <mergeCell ref="A10:I10"/>
    <mergeCell ref="J8:K10"/>
    <mergeCell ref="J25:K25"/>
    <mergeCell ref="J26:K26"/>
    <mergeCell ref="J27:K27"/>
    <mergeCell ref="J29:K29"/>
    <mergeCell ref="A30:B30"/>
    <mergeCell ref="J19:K19"/>
    <mergeCell ref="A20:I20"/>
    <mergeCell ref="J20:K20"/>
    <mergeCell ref="A21:A23"/>
    <mergeCell ref="B21:B23"/>
    <mergeCell ref="J21:K21"/>
    <mergeCell ref="J22:K22"/>
    <mergeCell ref="J23:K23"/>
    <mergeCell ref="J46:K46"/>
    <mergeCell ref="J42:K42"/>
    <mergeCell ref="A43:A45"/>
    <mergeCell ref="J43:K43"/>
    <mergeCell ref="J44:K44"/>
    <mergeCell ref="J45:K45"/>
    <mergeCell ref="A39:A41"/>
    <mergeCell ref="J39:K39"/>
    <mergeCell ref="J40:K40"/>
    <mergeCell ref="J41:K41"/>
    <mergeCell ref="J50:K50"/>
    <mergeCell ref="A51:A53"/>
    <mergeCell ref="J51:K51"/>
    <mergeCell ref="J52:K52"/>
    <mergeCell ref="J53:K53"/>
    <mergeCell ref="J55:K55"/>
    <mergeCell ref="J56:K56"/>
    <mergeCell ref="A47:A49"/>
    <mergeCell ref="J47:K47"/>
    <mergeCell ref="J48:K48"/>
    <mergeCell ref="J49:K49"/>
    <mergeCell ref="B47:B49"/>
    <mergeCell ref="B51:B53"/>
    <mergeCell ref="J80:K80"/>
    <mergeCell ref="J81:K81"/>
    <mergeCell ref="J82:K82"/>
    <mergeCell ref="J54:K54"/>
    <mergeCell ref="A75:I75"/>
    <mergeCell ref="J75:K75"/>
    <mergeCell ref="A76:A78"/>
    <mergeCell ref="J76:K76"/>
    <mergeCell ref="J77:K77"/>
    <mergeCell ref="J78:K78"/>
    <mergeCell ref="A79:B79"/>
    <mergeCell ref="A59:A61"/>
    <mergeCell ref="B59:B61"/>
    <mergeCell ref="J59:K59"/>
    <mergeCell ref="J60:K60"/>
    <mergeCell ref="J61:K61"/>
    <mergeCell ref="J62:K62"/>
    <mergeCell ref="A55:A57"/>
    <mergeCell ref="B55:B57"/>
    <mergeCell ref="J57:K57"/>
    <mergeCell ref="J58:K58"/>
    <mergeCell ref="J79:K79"/>
    <mergeCell ref="J63:K63"/>
    <mergeCell ref="J70:K70"/>
    <mergeCell ref="J87:K87"/>
    <mergeCell ref="J83:K83"/>
    <mergeCell ref="A84:A86"/>
    <mergeCell ref="J84:K84"/>
    <mergeCell ref="J85:K85"/>
    <mergeCell ref="J86:K86"/>
    <mergeCell ref="A96:A98"/>
    <mergeCell ref="J96:K96"/>
    <mergeCell ref="J97:K97"/>
    <mergeCell ref="J98:K98"/>
    <mergeCell ref="B96:B98"/>
    <mergeCell ref="A92:A94"/>
    <mergeCell ref="J92:K92"/>
    <mergeCell ref="J93:K93"/>
    <mergeCell ref="J94:K94"/>
    <mergeCell ref="J95:K95"/>
    <mergeCell ref="B92:B94"/>
    <mergeCell ref="J102:K102"/>
    <mergeCell ref="B100:B102"/>
    <mergeCell ref="A107:B107"/>
    <mergeCell ref="A103:B103"/>
    <mergeCell ref="J88:K88"/>
    <mergeCell ref="J89:K89"/>
    <mergeCell ref="J90:K90"/>
    <mergeCell ref="J91:K91"/>
    <mergeCell ref="B88:B90"/>
    <mergeCell ref="B104:B106"/>
    <mergeCell ref="J99:K99"/>
    <mergeCell ref="A99:B99"/>
    <mergeCell ref="A95:B95"/>
    <mergeCell ref="A112:A114"/>
    <mergeCell ref="J112:K112"/>
    <mergeCell ref="J113:K113"/>
    <mergeCell ref="J114:K114"/>
    <mergeCell ref="J115:K115"/>
    <mergeCell ref="B112:B114"/>
    <mergeCell ref="A108:A110"/>
    <mergeCell ref="J108:K108"/>
    <mergeCell ref="J109:K109"/>
    <mergeCell ref="J110:K110"/>
    <mergeCell ref="J111:K111"/>
    <mergeCell ref="B108:B110"/>
    <mergeCell ref="A111:B111"/>
    <mergeCell ref="J103:K103"/>
    <mergeCell ref="A104:A106"/>
    <mergeCell ref="J104:K104"/>
    <mergeCell ref="J105:K105"/>
    <mergeCell ref="J106:K106"/>
    <mergeCell ref="J107:K107"/>
    <mergeCell ref="A100:A102"/>
    <mergeCell ref="J100:K100"/>
    <mergeCell ref="J101:K101"/>
    <mergeCell ref="J137:K137"/>
    <mergeCell ref="J130:K130"/>
    <mergeCell ref="A126:A128"/>
    <mergeCell ref="J126:K126"/>
    <mergeCell ref="J127:K127"/>
    <mergeCell ref="J128:K128"/>
    <mergeCell ref="J129:K129"/>
    <mergeCell ref="A122:A124"/>
    <mergeCell ref="J122:K122"/>
    <mergeCell ref="J123:K123"/>
    <mergeCell ref="J124:K124"/>
    <mergeCell ref="J125:K125"/>
    <mergeCell ref="B122:B124"/>
    <mergeCell ref="A163:B163"/>
    <mergeCell ref="A158:B158"/>
    <mergeCell ref="A159:B159"/>
    <mergeCell ref="J154:K154"/>
    <mergeCell ref="J155:K155"/>
    <mergeCell ref="J145:K145"/>
    <mergeCell ref="J146:K146"/>
    <mergeCell ref="J147:K147"/>
    <mergeCell ref="J148:K148"/>
    <mergeCell ref="J149:K149"/>
    <mergeCell ref="J152:K152"/>
    <mergeCell ref="J153:K153"/>
    <mergeCell ref="J150:K150"/>
    <mergeCell ref="J162:K162"/>
    <mergeCell ref="J163:K163"/>
    <mergeCell ref="A157:B157"/>
    <mergeCell ref="A160:A162"/>
    <mergeCell ref="B160:B162"/>
    <mergeCell ref="J178:K178"/>
    <mergeCell ref="J179:K179"/>
    <mergeCell ref="J172:K172"/>
    <mergeCell ref="J173:K173"/>
    <mergeCell ref="J174:K174"/>
    <mergeCell ref="J175:K175"/>
    <mergeCell ref="J176:K176"/>
    <mergeCell ref="J177:K177"/>
    <mergeCell ref="J169:K169"/>
    <mergeCell ref="J164:K164"/>
    <mergeCell ref="J165:K165"/>
    <mergeCell ref="J166:K166"/>
    <mergeCell ref="J167:K167"/>
    <mergeCell ref="J168:K168"/>
    <mergeCell ref="J138:K138"/>
    <mergeCell ref="J139:K139"/>
    <mergeCell ref="J140:K140"/>
    <mergeCell ref="J141:K141"/>
    <mergeCell ref="J142:K142"/>
    <mergeCell ref="J143:K143"/>
    <mergeCell ref="J144:K144"/>
    <mergeCell ref="J157:K157"/>
    <mergeCell ref="J160:K160"/>
    <mergeCell ref="J161:K161"/>
    <mergeCell ref="B31:B33"/>
    <mergeCell ref="B35:B37"/>
    <mergeCell ref="B39:B41"/>
    <mergeCell ref="B43:B45"/>
    <mergeCell ref="B16:B18"/>
    <mergeCell ref="A29:B29"/>
    <mergeCell ref="A28:B28"/>
    <mergeCell ref="J16:K16"/>
    <mergeCell ref="J38:K38"/>
    <mergeCell ref="J34:K34"/>
    <mergeCell ref="A35:A37"/>
    <mergeCell ref="J35:K35"/>
    <mergeCell ref="J36:K36"/>
    <mergeCell ref="J37:K37"/>
    <mergeCell ref="A31:A33"/>
    <mergeCell ref="J31:K31"/>
    <mergeCell ref="J32:K32"/>
    <mergeCell ref="J33:K33"/>
    <mergeCell ref="J28:K28"/>
    <mergeCell ref="J30:K30"/>
    <mergeCell ref="A24:B24"/>
    <mergeCell ref="J24:K24"/>
    <mergeCell ref="A25:A27"/>
    <mergeCell ref="B25:B27"/>
    <mergeCell ref="A91:B91"/>
    <mergeCell ref="A87:B87"/>
    <mergeCell ref="A50:B50"/>
    <mergeCell ref="A46:B46"/>
    <mergeCell ref="A42:B42"/>
    <mergeCell ref="A38:B38"/>
    <mergeCell ref="A34:B34"/>
    <mergeCell ref="B84:B86"/>
    <mergeCell ref="B80:B82"/>
    <mergeCell ref="B76:B78"/>
    <mergeCell ref="A62:B62"/>
    <mergeCell ref="A58:B58"/>
    <mergeCell ref="A54:B54"/>
    <mergeCell ref="A83:B83"/>
    <mergeCell ref="A63:A65"/>
    <mergeCell ref="B63:B65"/>
    <mergeCell ref="A70:B70"/>
    <mergeCell ref="A88:A90"/>
    <mergeCell ref="A80:A82"/>
    <mergeCell ref="A71:B71"/>
    <mergeCell ref="A121:B121"/>
    <mergeCell ref="J121:K121"/>
    <mergeCell ref="A130:A132"/>
    <mergeCell ref="B130:B132"/>
    <mergeCell ref="A134:A136"/>
    <mergeCell ref="B134:B136"/>
    <mergeCell ref="A125:B125"/>
    <mergeCell ref="B126:B128"/>
    <mergeCell ref="A116:A118"/>
    <mergeCell ref="B116:B118"/>
    <mergeCell ref="J116:K116"/>
    <mergeCell ref="J117:K117"/>
    <mergeCell ref="J118:K118"/>
    <mergeCell ref="J119:K119"/>
    <mergeCell ref="A120:B120"/>
    <mergeCell ref="J120:K120"/>
    <mergeCell ref="J131:K131"/>
    <mergeCell ref="J132:K132"/>
    <mergeCell ref="J133:K133"/>
    <mergeCell ref="J134:K134"/>
    <mergeCell ref="J135:K135"/>
    <mergeCell ref="J136:K136"/>
    <mergeCell ref="B138:B140"/>
    <mergeCell ref="A142:A144"/>
    <mergeCell ref="B142:B144"/>
    <mergeCell ref="A146:A148"/>
    <mergeCell ref="B146:B148"/>
    <mergeCell ref="A152:A154"/>
    <mergeCell ref="B152:B154"/>
    <mergeCell ref="A150:B150"/>
    <mergeCell ref="A151:B151"/>
    <mergeCell ref="A138:A140"/>
    <mergeCell ref="A172:A174"/>
    <mergeCell ref="B172:B174"/>
    <mergeCell ref="A175:B175"/>
    <mergeCell ref="A176:A178"/>
    <mergeCell ref="B176:B178"/>
    <mergeCell ref="A179:B179"/>
    <mergeCell ref="A171:B171"/>
    <mergeCell ref="J171:K171"/>
    <mergeCell ref="A129:B129"/>
    <mergeCell ref="A133:B133"/>
    <mergeCell ref="A137:B137"/>
    <mergeCell ref="A141:B141"/>
    <mergeCell ref="A145:B145"/>
    <mergeCell ref="A149:B149"/>
    <mergeCell ref="A155:B155"/>
    <mergeCell ref="A164:A166"/>
    <mergeCell ref="B164:B166"/>
    <mergeCell ref="A167:B167"/>
    <mergeCell ref="A168:A170"/>
    <mergeCell ref="B168:B170"/>
    <mergeCell ref="J170:K170"/>
    <mergeCell ref="J151:K151"/>
    <mergeCell ref="A156:B156"/>
    <mergeCell ref="J156:K156"/>
    <mergeCell ref="J71:K71"/>
    <mergeCell ref="J72:K72"/>
    <mergeCell ref="J73:K73"/>
    <mergeCell ref="A74:B74"/>
    <mergeCell ref="J74:K74"/>
    <mergeCell ref="A72:B73"/>
    <mergeCell ref="J64:K64"/>
    <mergeCell ref="J65:K65"/>
    <mergeCell ref="A66:B66"/>
    <mergeCell ref="J66:K66"/>
    <mergeCell ref="A67:A69"/>
    <mergeCell ref="B67:B69"/>
    <mergeCell ref="J67:K67"/>
    <mergeCell ref="J68:K68"/>
    <mergeCell ref="J69:K69"/>
  </mergeCells>
  <pageMargins left="0.70866141732283472" right="0.70866141732283472" top="0.74803149606299213" bottom="0.74803149606299213" header="0.31496062992125984" footer="0.31496062992125984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1</vt:lpstr>
      <vt:lpstr>2</vt:lpstr>
      <vt:lpstr>3</vt:lpstr>
      <vt:lpstr>4</vt:lpstr>
      <vt:lpstr>5</vt:lpstr>
      <vt:lpstr>6</vt:lpstr>
      <vt:lpstr>Всего</vt:lpstr>
      <vt:lpstr>Лист1</vt:lpstr>
      <vt:lpstr>2022 год 3</vt:lpstr>
      <vt:lpstr>'1'!Область_печати</vt:lpstr>
      <vt:lpstr>'2'!Область_печати</vt:lpstr>
      <vt:lpstr>'2022 год 3'!Область_печати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2022-10-18T13:42:21Z</dcterms:modified>
</cp:coreProperties>
</file>