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50" activeTab="8"/>
  </bookViews>
  <sheets>
    <sheet name="1" sheetId="1" r:id="rId1"/>
    <sheet name="2" sheetId="2" r:id="rId2"/>
    <sheet name="3" sheetId="3" r:id="rId3"/>
    <sheet name="4" sheetId="6" r:id="rId4"/>
    <sheet name="5" sheetId="9" r:id="rId5"/>
    <sheet name="6" sheetId="8" r:id="rId6"/>
    <sheet name="Всего" sheetId="4" r:id="rId7"/>
    <sheet name="Лист1" sheetId="5" r:id="rId8"/>
    <sheet name="2022 год 3" sheetId="10" r:id="rId9"/>
  </sheets>
  <definedNames>
    <definedName name="_xlnm.Print_Area" localSheetId="0">'1'!$A$1:$Q$33</definedName>
    <definedName name="_xlnm.Print_Area" localSheetId="1">'2'!$A$1:$M$55</definedName>
    <definedName name="_xlnm.Print_Area" localSheetId="8">'2022 год 3'!$A$1:$I$194</definedName>
    <definedName name="_xlnm.Print_Area" localSheetId="2">'3'!$A$1:$N$28</definedName>
    <definedName name="_xlnm.Print_Area" localSheetId="3">'4'!$A$1:$M$10</definedName>
    <definedName name="_xlnm.Print_Area" localSheetId="4">'5'!$A$1:$Q$33</definedName>
    <definedName name="_xlnm.Print_Area" localSheetId="5">'6'!$A$1:$V$7</definedName>
  </definedNames>
  <calcPr calcId="144525"/>
</workbook>
</file>

<file path=xl/sharedStrings.xml><?xml version="1.0" encoding="utf-8"?>
<sst xmlns="http://schemas.openxmlformats.org/spreadsheetml/2006/main" count="582" uniqueCount="302">
  <si>
    <t xml:space="preserve">Перечень мероприятий Подпрограммы 1
«Дорожное хозяйство  Большеврудского сельского поселения» </t>
  </si>
  <si>
    <t>№ п/п</t>
  </si>
  <si>
    <t>Наименование мероприятий</t>
  </si>
  <si>
    <t>Сумма,  тыс.руб.</t>
  </si>
  <si>
    <t>2020 год</t>
  </si>
  <si>
    <t>2021 год</t>
  </si>
  <si>
    <t>2022 год</t>
  </si>
  <si>
    <t>2023год</t>
  </si>
  <si>
    <t>2024 год</t>
  </si>
  <si>
    <t>МБ</t>
  </si>
  <si>
    <t>РБ</t>
  </si>
  <si>
    <t>ОБ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</si>
  <si>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</si>
  <si>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</si>
  <si>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0315</t>
  </si>
  <si>
    <t xml:space="preserve">1.1. Текущий ремонт участка дороги местного значения в д.Молосковицы по ул.Пионерской Волосовского района Ленинградской области; </t>
  </si>
  <si>
    <t xml:space="preserve">1.2. Текущий ремонт участка дороги местного значения в п.Вруда по ул.Лесной Волосовского района Ленинградской области; </t>
  </si>
  <si>
    <t xml:space="preserve">1.3. Текущий ремонт участка дороги местного значения в Большеврудском СП Волосовского района Ленинградской области; </t>
  </si>
  <si>
    <t>1.4. Текущий ремонт участка дороги  общего пользования местного  значения в д.Ястребино, Волосовского района Ленинградской области</t>
  </si>
  <si>
    <t>1.5. Текущий ремонт участка дороги  общего пользования местного  значения в д.Лелино, Волосовского района Ленинградской области</t>
  </si>
  <si>
    <t>1.6. Текущий ремонт участка дороги  общего пользования местного  значения в д.Загорицы Волосовского района Ленинградской области</t>
  </si>
  <si>
    <t>1.7. Текущий ремонт участка дороги  общего пользования местного  значения в д.Смердовицы, ул.Восточная Волосовского района Ленинградской области</t>
  </si>
  <si>
    <t>1.8.Текущий ремонт участка дороги  местного  значения в д.Смердовицы, по ул.Молодежной от д.7 до д.8 по ул.Лесная, Волосовского района Ленинградской области</t>
  </si>
  <si>
    <t>1.9.Текущий ремонт участка дороги местного значения в д.Большая Вруда, ул.Спортивная, от д.№7(МКД) до д.№40 Волосовского района Ленинградской области (в рамках реализации ОЗ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области")</t>
  </si>
  <si>
    <t>1.10.Ремонт участка дороги местного значения по ул. Полевой от ул. Придорожной до автодороги "Молосковицы-Кряково" в д. Молосковицы, Волосовского района, Ленинградской области</t>
  </si>
  <si>
    <t>1.11.Ремонт  дороги  местного значения  в п. Штурмангоф, Волосовского района, Ленинградской области</t>
  </si>
  <si>
    <t>1.12.Ремонт участка дороги местного значения в поселке Беседа Волосовского района Ленинградской области по ул. Луговой от д. 10 по ул. Беседской до водозабора п. Беседа; от д.26  до д.20А по ул. Беседской</t>
  </si>
  <si>
    <t xml:space="preserve">1.13.Капитальный ремонт и ремонт  автомобильных дорог общего пользования местного значения,  имеющих приоритетный социально значимый характер </t>
  </si>
  <si>
    <t>1.14.Ремонт дороги общего пользования местного значения в пос.Беседа Волосовского района Ленинградской области(въезд от а/д "Красный Луч-а/д Нарва" плюс 234 метра)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</si>
  <si>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</si>
  <si>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</si>
  <si>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0316</t>
  </si>
  <si>
    <t>2.1.  Содержанию дорог общего пользования муниципального значения и сооружений на них в зимний период</t>
  </si>
  <si>
    <t>2.2.  Содержанию дорог общего пользования муниципального значения и сооружений на них в летний период</t>
  </si>
  <si>
    <t>2.3.  Содержанию дорог общего пользования муниципального значения и сооружений на них в чистоте</t>
  </si>
  <si>
    <t>2.4. Мероприятия по обеспечению безопасности дорожного движения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</si>
  <si>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</si>
  <si>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</si>
  <si>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0317</t>
  </si>
  <si>
    <t>4.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</si>
  <si>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</si>
  <si>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0318</t>
  </si>
  <si>
    <t>4.1. Ремонт автомобильной дороги местного значения в пос. Молосковицы по ул. Придорожная</t>
  </si>
  <si>
    <t>4.2. Ремонт грунтовой дороги общего пользования местного значения в пос. Каложицы по ул. Роща</t>
  </si>
  <si>
    <t>4.3. Текущий ремонт участка автомобильной дороги в дер. Новые Смолеговицы</t>
  </si>
  <si>
    <t>4.4. Текущий ремонт участка дороги в пос. Сяглицы</t>
  </si>
  <si>
    <t>5.</t>
  </si>
  <si>
    <t>Мероприятия по управлению муниципальным имуществом</t>
  </si>
  <si>
    <t>0319</t>
  </si>
  <si>
    <t>5.1.Мероприятия по оформлению прав собственности на автомобильные дороги и земельные участки под ними</t>
  </si>
  <si>
    <t>ИТОГО</t>
  </si>
  <si>
    <t>План реализации муниципальной программы</t>
  </si>
  <si>
    <t>2023 год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</si>
  <si>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</si>
  <si>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0501</t>
  </si>
  <si>
    <t xml:space="preserve">1.1. Взносы на капитальный ремонт общедомового имущества </t>
  </si>
  <si>
    <t>1.2. Капитальный ремонт муниципального жилищного фонда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</si>
  <si>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</si>
  <si>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>0501; 0502</t>
  </si>
  <si>
    <t>2.1. Мероприятия по по владению, пользованию и распоряжению имуществом</t>
  </si>
  <si>
    <t>0502</t>
  </si>
  <si>
    <t>2.2.Текущий ремонт колодцев в д. Волпи, д. Загорицы, д. Сырковицы, д. Ямки  Большеврудского сельского поселения Волосовского района Ленинградской области (в рамках реализации областного закона от 28.12.2018 № 147-оз)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</si>
  <si>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</si>
  <si>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МБ 0068 ОБ 7025</t>
  </si>
  <si>
    <t xml:space="preserve">3.1. Строительство канализационных очистных сооружений, дер. Большая Вруда
</t>
  </si>
  <si>
    <t>3.2. Реконструкция канализационных очистных сооружений в п. Каложицы</t>
  </si>
  <si>
    <t>3.3. Строительство канализационной насосной станции (КНС) в пос. Курск Волосовского района Ленинградской области, в том числе проектно-изыскательские работы</t>
  </si>
  <si>
    <t>3.4. Строительство канализационных очистных сооружений, дер. Большая Вруда</t>
  </si>
  <si>
    <t>3.5. Реконструкция канализационных очистных сооружений в п. Каложицы</t>
  </si>
  <si>
    <t>3.6. Строительство канализационной насосной станции (КНС) в пос. Курск Волосовского района Ленинградской области</t>
  </si>
  <si>
    <t>3.7. Реконструкция канализационных очистных сооружений в п. Курск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</si>
  <si>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</si>
  <si>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0503</t>
  </si>
  <si>
    <t>4.1. Организация и содержание уличного освещения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</si>
  <si>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</si>
  <si>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</si>
  <si>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</si>
  <si>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</si>
  <si>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</si>
  <si>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</si>
  <si>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</si>
  <si>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</si>
  <si>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</si>
  <si>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S4310</t>
  </si>
  <si>
    <t xml:space="preserve">9.1. Борьба с борщевиком Сосновского </t>
  </si>
  <si>
    <t>9.2. Оценка эффективности проведенных химических мероприятий после каждой обработки</t>
  </si>
  <si>
    <t>10.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</si>
  <si>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</si>
  <si>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S4660</t>
  </si>
  <si>
    <t>10.1. Текущий ремонт проезда от д.7 до д.6 в д.Большая Вруда Волосовского района Ленинградской области</t>
  </si>
  <si>
    <t>10.2. Устройство асфальтированной пешеходной дорожки от д.4 до д.3 в д.Большая Вруда Волосовского района Ленинградской области</t>
  </si>
  <si>
    <t>10.3. Устройство асфальтированной пешеходной дорожки от д.11 до ул.Солнечная в д.Большая Вруда Волосовского района Ленинградской области</t>
  </si>
  <si>
    <t>10.4. Устройство асфальтированной пешеходной дорожки от д.7 (МКД) до автодороги Гатчина-Ополье  в д. Большая Вруда в д.Большая Вруда Волосовского района Ленинградской области</t>
  </si>
  <si>
    <t>11.</t>
  </si>
  <si>
    <t>S4770</t>
  </si>
  <si>
    <t>11.1.Установка детской игровой площадки в д.Тресковицы, д.Руссковицы Волосовского района Ленинградской области</t>
  </si>
  <si>
    <t>11.2. Устройство уличного освещения в д. Малая Вруда Волосовского района Ленинградской области</t>
  </si>
  <si>
    <t>11.3.Установка детской игровой площадки в п.Беседа, п.Вруда Волосовского района Ленинградской области</t>
  </si>
  <si>
    <t>11.4.Текущий ремонт уличного освещения в д.Молосковицы, д. Смердовицы, д. Хотыницы Большеврудского сельского поселения Волосовского района Ленинградской области</t>
  </si>
  <si>
    <t>11.5.Текущий ремонт мостиков через водоемы в д. Хотыницы, д. Хревицы</t>
  </si>
  <si>
    <t>11.6.Приобретение и установка детской игровой площадки в п. Беседа, п.Красный Луч  Большеврудского сельского поселения Волосовского района Ленинградской области</t>
  </si>
  <si>
    <t>11.7.Приобретение и установка теневого навеса с информационным щитом в д. Загорицы, д. Сумск, д. Морозово Большеврудского сельского поселения Волосовского района Ленинградской области</t>
  </si>
  <si>
    <t>12.</t>
  </si>
  <si>
    <t>Мероприятия по созданию мест (площадок) накопления твердых коммунальных отходов</t>
  </si>
  <si>
    <t>S4790</t>
  </si>
  <si>
    <t>12.1.Наземная контейнерная площадка - 19 шт.: д.Овинцево, д.Ямки, п.Сяглицы, д.Тресковицы, д.Княжево, п.Вруда 2шт, п.Штурмангоф, д.Коноховицы, д.Плещевицы, д.Смердовицы 2шт, д.Курск, д.Ущевицы 2шт, п.Каложицы, д.Ястребино, п.Беседа 2шт</t>
  </si>
  <si>
    <t>12.2.Наземная контейнерная площадка - 6 шт.: д.Большая Вруда 2шт, д.Овинцево 2шт, д.Летошицы 2шт</t>
  </si>
  <si>
    <t>12.3.Наземная контейнерная площадка - 3 шт.: д.Большая Вруда 3шт</t>
  </si>
  <si>
    <t>13.</t>
  </si>
  <si>
    <t>Мероприятия по ликвидации несанкционированных свалок</t>
  </si>
  <si>
    <t>S4880</t>
  </si>
  <si>
    <r>
      <rPr>
        <sz val="12"/>
        <rFont val="Times New Roman"/>
        <charset val="204"/>
      </rPr>
      <t>13.1.Проведение работ по ликвидации накопленного вреда окружающей среде, 1 свалка 200м</t>
    </r>
    <r>
      <rPr>
        <sz val="12"/>
        <rFont val="Calibri"/>
        <charset val="204"/>
      </rPr>
      <t>³</t>
    </r>
  </si>
  <si>
    <t>13.2.Проведение работ по ликвидации накопленного вреда окружающей среде, 10 свалок 736м³</t>
  </si>
  <si>
    <t>13.3.Транспортировка свалочных масс, 10 свалок 736м³</t>
  </si>
  <si>
    <t>14.</t>
  </si>
  <si>
    <t>Развитие общественной инфраструктуры муниципального значения</t>
  </si>
  <si>
    <t>S4840</t>
  </si>
  <si>
    <t>14.1. Текущий ремонт сети улично-дорожного освещения части территории д.Ястребино</t>
  </si>
  <si>
    <t>15.</t>
  </si>
  <si>
    <t>Мероприятия по ликвидации аварийного жилищного фонда на территории Ленинградской области</t>
  </si>
  <si>
    <t>S4860</t>
  </si>
  <si>
    <t>15.1. Ликвидация аварийного жилищного фонда по адресу д.Молосковицы д.15 Большеврудского сельского поселения Волосовского района Ленинградской области</t>
  </si>
  <si>
    <t>15.2. Ликвидация аварийного жилищного фонда по адресу д.Молосковицы д.16 Большеврудского сельского поселения Волосовского района Ленинградской област</t>
  </si>
  <si>
    <t>15.3. Ликвидация аварийного жилищного фонда в д.Молосковицы</t>
  </si>
  <si>
    <t>Перечень мероприятий Подпрограммы 3
«Комплексное развитие территории  Большеврудского сельского поселения»</t>
  </si>
  <si>
    <t>ФБ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</si>
  <si>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</si>
  <si>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</si>
  <si>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 xml:space="preserve">1.1. Обеспечение жильем молодых семей; поддержка граждан нуждающихся в улучшении жилищных условий на основе принципов ипотечного кредитования 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</si>
  <si>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</si>
  <si>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0801</t>
  </si>
  <si>
    <t>0066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</si>
  <si>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</si>
  <si>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>2.2. Ремонт помещений Дома культуры д.Б.Вруда (в рамках гос.программы ЛО «Развитие культуры в Ленинградской области»)</t>
  </si>
  <si>
    <t xml:space="preserve">Газификация населенных  пунктов муниципального образования </t>
  </si>
  <si>
    <t>0067</t>
  </si>
  <si>
    <t>1.1. Наружное газоснабжение пос. Беседа Волосовского района Ленинградской области</t>
  </si>
  <si>
    <t>1.2. Наружное газоснабжение пос. Беседа Волосовского района Ленинградской области(строительный контроль)</t>
  </si>
  <si>
    <t>1.3. Газоснабжение жилой застройки д.Смердовицы Волосовского района Ленинградской области</t>
  </si>
  <si>
    <t xml:space="preserve">Проектирование, строительство и реконструкция объектов культуры </t>
  </si>
  <si>
    <t>S0660</t>
  </si>
  <si>
    <t>2.1. Строительство дома культуры на 150 мест в пос. Курск Волосовского муниципального района</t>
  </si>
  <si>
    <t>2.2. Завершение строительства дома культуры на 150 мест в пос. Курск Волосовского муниципального района</t>
  </si>
  <si>
    <t>2.3. Сборка мебели в доме культуры на 150 мест в пос. Курск Волосовского муниципального района</t>
  </si>
  <si>
    <t>2.4. Кадастровые работы по подготовке технического плана на объекте: нежилое здание - дом культуры со зрительным залом на 150 меств пос. Курск Волосовского муниципального района</t>
  </si>
  <si>
    <t>2.5. Благоустройство территории у дома культуры на 150 мест в пос. Курск Волосовского муниципального района</t>
  </si>
  <si>
    <t>2.6. Завершение строительства дома культуры на 150 мест в пос. Курск Волосовского муниципального района (строительный контроль)</t>
  </si>
  <si>
    <t>2.7. Установка жалюзи на объекте "Завершение строительства дома культуры на 150 мест в пос. Курск"</t>
  </si>
  <si>
    <t>3.1. Ремонт проездов к дворовым территориям многоквартирных домов в п.Беседа</t>
  </si>
  <si>
    <t>Развитие сети спортивных сооружений</t>
  </si>
  <si>
    <t>4.1. Строительство универсальной спортивной площадки в п.Беседа Волосовского района Ленинградской области</t>
  </si>
  <si>
    <t>Расходы на капитальный ремонтобъектов в целях обустройства сельских населенных пунктов</t>
  </si>
  <si>
    <t>S0670</t>
  </si>
  <si>
    <t>5.1. Гос.экспертиза сметы на ремонт дома культуры Волосовского муниципального района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</si>
  <si>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</si>
  <si>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2020год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</si>
  <si>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</si>
  <si>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>0310</t>
  </si>
  <si>
    <t>02180</t>
  </si>
  <si>
    <t>1.1. Обеспечение работоспособности системы оповещения граждан в д.Большая Вруда</t>
  </si>
  <si>
    <t>Мероприятия по обеспечению первичных мер пожарной безопасности в границах поселения</t>
  </si>
  <si>
    <t>217</t>
  </si>
  <si>
    <t>2.1. Текущий ремонт пожарного резервуара в д.Лопец</t>
  </si>
  <si>
    <t>2.2. Строительство пожарного водоема в д.Коноховицы</t>
  </si>
  <si>
    <t>Перечень мероприятий Подпрограммы 5
«Формирование комфортной городской среды на территории МО Большеврудское сельское поселение»</t>
  </si>
  <si>
    <t xml:space="preserve">Благоустройство дворовых территорий </t>
  </si>
  <si>
    <t>1.1. Благоустройство дворовой территории МКД № 1,2,3,7 в пос. Курск</t>
  </si>
  <si>
    <t>1.2. Благоустройство дворовой территории между домами №№ 1,2,4,9,10 в дер. Б.Вруда, 2 832кв м</t>
  </si>
  <si>
    <t>1.3. Благоустройство дворовой территории между домами №№ 3,5;в дер. Б.Вруда</t>
  </si>
  <si>
    <t>1.4. Благоустройство дворовой территории между домами №№ 6,7 в дер. Б.Вруда</t>
  </si>
  <si>
    <t>1.5. Благоустройство дворовой территории дер. Б.Вруда д. № 8</t>
  </si>
  <si>
    <t>S4750</t>
  </si>
  <si>
    <t>1.6. Благоустройство дворовой территории дер. Б.Вруда д.№11</t>
  </si>
  <si>
    <t>1.7. Благоустройство дворовой территории дер. Б.Вруда д.№ 12</t>
  </si>
  <si>
    <t>1.8. Благоустройство дворовой территории д. Б.Вруда д.№ 12А</t>
  </si>
  <si>
    <t xml:space="preserve">1.9. Благоустройство дворовой территории между МКД № 2 и 3 п. Беседа </t>
  </si>
  <si>
    <t xml:space="preserve">1.10. Благоустройство дворовой возле МКД № 5 п. Беседа </t>
  </si>
  <si>
    <t>1.11. Благоустройство дворовой территории от МКД № 3 до ул. Беседской п. Беседа</t>
  </si>
  <si>
    <t>Благоустройство общественных пространств</t>
  </si>
  <si>
    <t>2.1. Благоустройство общественной территории по ул.Спортивная, д.5 в д.Большая Вруда Волосовского района Ленинградской области (II этап) "Скейт-площадка"</t>
  </si>
  <si>
    <t>2.2. Благоустройство Общественная территория возле администрации, почта России в дер. Большая Вруда Ленинградская область Волосовский район дер. Большая Вруда д. 51</t>
  </si>
  <si>
    <t>2.3. Благоустройство Общественная территория между ГБУ ЛО Центр помощи детям сиротам и детям, оставшимся без попечения родителей «Каложицкий ресурсный центр по содействию семейному устройству» и МУК «Каложицкий дом культуры» Ленинградская область Волосовский район п. Каложицы</t>
  </si>
  <si>
    <t>2.4.Благоустройство  Общественная территория площадь около магазина ООО «Петрохлеб» Ленинградская область Волосовский район дер. Большая Вруда около д. 24А</t>
  </si>
  <si>
    <t xml:space="preserve">2.5. Благоустройство Общественная территория возле МУК «Большеврудский Дом культуры» Ленинградская область Волосовский район дер. Большая Вруда около д. 54 </t>
  </si>
  <si>
    <t xml:space="preserve">2.6. Благоустройство общественной территории возле ФАП п. Каложицы </t>
  </si>
  <si>
    <t>2.7. Благоустройство общественной территории "Парк героев пожарных"  по адресу Ленинградская область Волосовский район пос. Беседа</t>
  </si>
  <si>
    <t xml:space="preserve">2.8. Благоустройство Общественная территория между МКД №№ 1,2,3,5 и автомобильной дороги «Пружицы – Красный Луч Ленинградская область Волосовский район п. Курск. </t>
  </si>
  <si>
    <t>Перечень мероприятий Подпрограммы 6
«Развитие малого, среднего предпринимательства и потребительского рынка Большеврудского сельского поселения»</t>
  </si>
  <si>
    <t>Поддержка субъектов малого и среднего предпринимательства</t>
  </si>
  <si>
    <t>1.1. Информационная, консультационная поддержка субъектов малого и среднего предпринимательства</t>
  </si>
  <si>
    <t>Всего по муниципальной программе Комплексное развитие территории МО Большеврудское сельское поселение Волосовского муниципального района Ленинградской области"</t>
  </si>
  <si>
    <t>№ подпрограммы</t>
  </si>
  <si>
    <t>Всего 2020-2024 годы</t>
  </si>
  <si>
    <t>2020-2024 год</t>
  </si>
  <si>
    <t>ВСЕГО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</si>
  <si>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</si>
  <si>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начальная</t>
  </si>
  <si>
    <t>№ подпр.</t>
  </si>
  <si>
    <t>Текущий год за счет всех источников</t>
  </si>
  <si>
    <t>Всего 2014-2020 годы</t>
  </si>
  <si>
    <t>2014 год</t>
  </si>
  <si>
    <t>2015 год</t>
  </si>
  <si>
    <t>2016 год</t>
  </si>
  <si>
    <t>2017 год</t>
  </si>
  <si>
    <t>2018 год</t>
  </si>
  <si>
    <t>2019 год</t>
  </si>
  <si>
    <t>Все годы</t>
  </si>
  <si>
    <t>Приложение № 4</t>
  </si>
  <si>
    <t>К муниципальной программе</t>
  </si>
  <si>
    <t xml:space="preserve">"Комплексное развитие территории </t>
  </si>
  <si>
    <t>МО Большеврудское сельское поселение</t>
  </si>
  <si>
    <t>Волосовский муниципальный район</t>
  </si>
  <si>
    <t>Ленинградской области"</t>
  </si>
  <si>
    <t xml:space="preserve">в редакции
Постановления администрации
МО Большеврудское СП
от 19.12.2022 года № 385
</t>
  </si>
  <si>
    <t xml:space="preserve">"Комплексное развитие территории Большеврудского сельского поселения </t>
  </si>
  <si>
    <t>Волосовского муниципального района Ленинградской области"</t>
  </si>
  <si>
    <t>Наименование муниципальной программы, проекта, комплекса процессных мероприятий, мероприятия</t>
  </si>
  <si>
    <t>Ответственный за реализацию</t>
  </si>
  <si>
    <t>Годы реализации</t>
  </si>
  <si>
    <t>Планируемые объемы финансирования  (тыс. рублей в ценах соответствующих лет)</t>
  </si>
  <si>
    <t>в том числе</t>
  </si>
  <si>
    <t>Всего</t>
  </si>
  <si>
    <t>Федеральный бюджет</t>
  </si>
  <si>
    <t xml:space="preserve">Областной бюджет </t>
  </si>
  <si>
    <t>Муниципальный бюджет</t>
  </si>
  <si>
    <t>Бюджет сельского поселения</t>
  </si>
  <si>
    <t>Прочие источники финансирования</t>
  </si>
  <si>
    <t>Муниципальная программа "Комплексное развитие территории Большеврудского сельского поселения Волосовского муниципального района Ленинградской области"</t>
  </si>
  <si>
    <t xml:space="preserve">Администрация муниципального образования Большеврудское сельское поселение </t>
  </si>
  <si>
    <t>Итого</t>
  </si>
  <si>
    <t>Проектная часть</t>
  </si>
  <si>
    <t>F2. Федеральный проект "Формирование комфортной городской среды"</t>
  </si>
  <si>
    <t xml:space="preserve">                                                               Итого</t>
  </si>
  <si>
    <t>1. Мероприятия по формированию современной городской среды</t>
  </si>
  <si>
    <t>Сектор по межпоселковому взаимодействию</t>
  </si>
  <si>
    <t>в том числе :</t>
  </si>
  <si>
    <t>Благоустройство общественной территории «Яблоневый сад», расположенной по адресу: Ленинградская область Волосовский район в пос.Курск</t>
  </si>
  <si>
    <t>1. Мероприятия, направленные на достижение цели федерального проекта "Дорожная сеть"</t>
  </si>
  <si>
    <t>1. Расходы на 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</si>
  <si>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S4200</t>
  </si>
  <si>
    <t>Текущий ремонт участка дороги местного значения по ул. Парковой до д.23 по ул. Озерной д.Смердовицы Волосовского района Ленинградской области</t>
  </si>
  <si>
    <t>Текущий ремонт участка дороги местного значения ул. Западная, д.Смердовицы Волосовского района Ленинградской области</t>
  </si>
  <si>
    <t>Текущий ремонт участка дороги местного значения ул. Луговая, д.Смердовицы Волосовского района Ленинградской области</t>
  </si>
  <si>
    <t>Текущий ремонт участка дороги местного значения ул. Озерная от д.13 до д.19 д.Смердовицы Волосовского района Ленинградской области</t>
  </si>
  <si>
    <t>3. Мероприятия, направленные на достижение цели федерального проекта "Обеспечение устойчивого сокращения непригодного для проживания жилищного фонда"</t>
  </si>
  <si>
    <t>1. Реализация мероприятий по ликвидации аварийного жилищного фонда на территории Ленинградской области</t>
  </si>
  <si>
    <t>Сектор по управлению муниципальным имуществом</t>
  </si>
  <si>
    <t>4. Мероприятия, направленные на достижение цели федерального проекта "Благоустройство сельских территорий"</t>
  </si>
  <si>
    <t>1. Реализация комплекса мероприятий по борьбе с борщевиком Сосновского на территории муниципального образования</t>
  </si>
  <si>
    <t>6. Мероприятия, направленные на достижение цели федерального проекта "Комплексная система обращения с твердыми коммунальными отходами"</t>
  </si>
  <si>
    <t>1. Расходы по созданию мест (площадок) накопления твердых коммунальных отходов</t>
  </si>
  <si>
    <t>7. Мероприятия, направленные на достижение цели федерального проекта "Формирование комфортной городской среды"</t>
  </si>
  <si>
    <t>1. Мероприятия по благоустройству дворовых территорий муниципального образования</t>
  </si>
  <si>
    <t>Сектор  по социальным вопросам и правовому обеспечению</t>
  </si>
  <si>
    <t>8. Мероприятия, направленные на достижение цели федерального проекта "Содействие развитию инфраструктуры субъектов Российской Федерации (муниципальных образований)"</t>
  </si>
  <si>
    <t>1. Мероприятия по строительству и реконструкции объектов водоснабжения, водоотведения и очистки сточных вод (конкурсные)</t>
  </si>
  <si>
    <t>S4980</t>
  </si>
  <si>
    <t>Строительство канализационных очистных сооружений, дер. Большая Вруда</t>
  </si>
  <si>
    <t>Реконструкция канализационных очистных сооружений в п. Курск Волосовского района Ленинградской области</t>
  </si>
  <si>
    <t>Процессная часть</t>
  </si>
  <si>
    <t>Комплекс процессных мероприятий "Строительство, капитальный ремонт, ремонт и содержание автомобильных дорог общего пользования"</t>
  </si>
  <si>
    <t>1. Мероприятия по текущему ремонту дорог общего пользования муниципального значения и сооружений на них</t>
  </si>
  <si>
    <t>03150</t>
  </si>
  <si>
    <t>2.  Мероприятия по содержанию дорог общего пользования муниципального значения и сооружений на них</t>
  </si>
  <si>
    <t>03160</t>
  </si>
  <si>
    <t>Комплекс процессных мероприятий "Мероприятия по управлению муниципальным имуществом и земельными ресурсами"</t>
  </si>
  <si>
    <t>1. Мероприятия по оформлению прав собственности на автомобильные дороги и земельные участки под ними</t>
  </si>
  <si>
    <t>03190</t>
  </si>
  <si>
    <t>Комплекс процессных мероприятий "Мероприятия в области жилищного хозяйства муниципального образования"</t>
  </si>
  <si>
    <t>1. Мероприятия по капитальному ремонту муниципального жилищного фонда</t>
  </si>
  <si>
    <t>03500</t>
  </si>
  <si>
    <t>Строительный контроль за выполнением работ по капитальному ремонту общего имущества многоквартирных домов, расположенных на территории муниципального образования Большеврудское сельское поселение Волосовского муниципального района Ленинградской области по адресам: п.Беседа дом № 1, п.Беседа дом № 2</t>
  </si>
  <si>
    <t>2. Мероприятия по владению, пользованию и распоряжению имуществом, находящимся в муниципальной собственности муниципального образования</t>
  </si>
  <si>
    <t>03510</t>
  </si>
  <si>
    <t>Комплекс процессных мероприятий "Мероприятия в области коммунального хозяйства муниципального образования"</t>
  </si>
  <si>
    <t>1. Мероприятия по владению, пользованию и распоряжению имуществом, находящимся в муниципальной собственности муниципального образования</t>
  </si>
  <si>
    <t>2. 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</si>
  <si>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Текущий ремонт колодцев в д. Шуговицы, д. Хотынцы, д. Новые Смолеговицы, д. Молосковицы;</t>
  </si>
  <si>
    <t>Комплекс процессных мероприятий "Мероприятия по повышению благоустроенности муниципального образования"</t>
  </si>
  <si>
    <t>1. Мероприятия по организации и содержанию уличного освещения населенных пунктов муниципального образования</t>
  </si>
  <si>
    <t>06010</t>
  </si>
  <si>
    <t>2. Мероприятия по озеленению территории муниципального образования</t>
  </si>
  <si>
    <t>06020</t>
  </si>
  <si>
    <t>3. Мероприятия по организации сбора и вывоза бытовых отходов и мусора на территории населенных пунктов муниципального образования</t>
  </si>
  <si>
    <t>06030</t>
  </si>
  <si>
    <t>4. Мероприятия по организации и содержанию мест захоронения муниципального образования</t>
  </si>
  <si>
    <t>06040</t>
  </si>
  <si>
    <t>5. Мероприятия по организации благоустройства территории поселения</t>
  </si>
  <si>
    <t>06050</t>
  </si>
  <si>
    <t>6. Мероприятия по реализации областного закона от 15 января 2018 года N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</si>
  <si>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Текущий ремонт универсальной спортивной площадки в д. Большая Вруда</t>
  </si>
  <si>
    <t>7. 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</si>
  <si>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Приобретение и установка детских игровых площадок в д. Хотыницы, пос. Остроговицы, д. Сырковицы, д. Каложицы</t>
  </si>
  <si>
    <t>Приобретение и установка теневых навесов с информационным щитом в д. Шуговицы, д. Ястребино, д. Каложицы, д. Курск, д. Новые Смолеговицы</t>
  </si>
  <si>
    <t>Текущий ремонт уличного освещения в д. Сырковицы, ул. Неревицы; д. Старые Смолеговицы</t>
  </si>
  <si>
    <t>Комплекс процессных мероприятий "Мероприятия по предупреждению чрезвычайных ситуаций и подготовке населения к действиям в чрезвычайных ситуациях"</t>
  </si>
  <si>
    <t>1.  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</si>
  <si>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>2. Мероприятия по подготовке населения и организаций к действиям в чрезвычайной ситуации в мирное и военное время</t>
  </si>
  <si>
    <t>02190</t>
  </si>
  <si>
    <t>Комплекс процессных мероприятий "Обеспечение первичных мер пожарной безопасности в границах населенных пунктов муниципального образования"</t>
  </si>
  <si>
    <t>1.  Мероприятия по обеспечению первичных мер пожарной безопасности в границах населенных пунктов поселения</t>
  </si>
  <si>
    <t>02170</t>
  </si>
</sst>
</file>

<file path=xl/styles.xml><?xml version="1.0" encoding="utf-8"?>
<styleSheet xmlns="http://schemas.openxmlformats.org/spreadsheetml/2006/main" xmlns:xr9="http://schemas.microsoft.com/office/spreadsheetml/2016/revision9">
  <numFmts count="10">
    <numFmt numFmtId="176" formatCode="_-* #\ ##0.00_р_._-;\-* #\ ##0.00_р_._-;_-* &quot;-&quot;??_р_.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_-* #\ ##0.0_р_._-;\-* #\ ##0.0_р_._-;_-* &quot;-&quot;??_р_._-;_-@_-"/>
    <numFmt numFmtId="182" formatCode="_-* #\ ##0.0_р_._-;\-* #\ ##0.0_р_._-;_-* &quot;-&quot;?_р_._-;_-@_-"/>
    <numFmt numFmtId="183" formatCode="_-* #\ ##0.000_р_._-;\-* #\ ##0.000_р_._-;_-* &quot;-&quot;??_р_._-;_-@_-"/>
    <numFmt numFmtId="184" formatCode="dd\.mmm"/>
    <numFmt numFmtId="185" formatCode="_-* #\ ##0.00\ _₽_-;\-* #\ ##0.00\ _₽_-;_-* &quot;-&quot;??\ _₽_-;_-@_-"/>
  </numFmts>
  <fonts count="42">
    <font>
      <sz val="11"/>
      <color theme="1"/>
      <name val="Calibri"/>
      <charset val="204"/>
      <scheme val="minor"/>
    </font>
    <font>
      <sz val="10"/>
      <color theme="1"/>
      <name val="Calibri"/>
      <charset val="204"/>
      <scheme val="minor"/>
    </font>
    <font>
      <sz val="11"/>
      <color rgb="FF000000"/>
      <name val="Times New Roman"/>
      <charset val="204"/>
    </font>
    <font>
      <sz val="12"/>
      <color theme="1"/>
      <name val="Times New Roman"/>
      <charset val="204"/>
    </font>
    <font>
      <b/>
      <sz val="12"/>
      <color rgb="FF000000"/>
      <name val="Times New Roman"/>
      <charset val="204"/>
    </font>
    <font>
      <sz val="8"/>
      <color rgb="FF000000"/>
      <name val="Times New Roman"/>
      <charset val="204"/>
    </font>
    <font>
      <b/>
      <sz val="8"/>
      <color rgb="FF000000"/>
      <name val="Times New Roman"/>
      <charset val="204"/>
    </font>
    <font>
      <b/>
      <sz val="10"/>
      <color rgb="FF000000"/>
      <name val="Times New Roman"/>
      <charset val="204"/>
    </font>
    <font>
      <b/>
      <i/>
      <sz val="8"/>
      <color rgb="FF000000"/>
      <name val="Times New Roman"/>
      <charset val="204"/>
    </font>
    <font>
      <sz val="10"/>
      <color rgb="FF000000"/>
      <name val="Times New Roman"/>
      <charset val="204"/>
    </font>
    <font>
      <sz val="10"/>
      <name val="Times New Roman"/>
      <charset val="204"/>
    </font>
    <font>
      <b/>
      <i/>
      <sz val="10"/>
      <color rgb="FF000000"/>
      <name val="Times New Roman"/>
      <charset val="204"/>
    </font>
    <font>
      <sz val="10"/>
      <color theme="1"/>
      <name val="Times New Roman"/>
      <charset val="204"/>
    </font>
    <font>
      <sz val="11"/>
      <color theme="1"/>
      <name val="Times New Roman"/>
      <charset val="204"/>
    </font>
    <font>
      <b/>
      <sz val="11"/>
      <color theme="1"/>
      <name val="Calibri"/>
      <charset val="204"/>
      <scheme val="minor"/>
    </font>
    <font>
      <b/>
      <sz val="12"/>
      <color theme="1"/>
      <name val="Times New Roman"/>
      <charset val="204"/>
    </font>
    <font>
      <b/>
      <sz val="14"/>
      <color theme="1"/>
      <name val="Times New Roman"/>
      <charset val="204"/>
    </font>
    <font>
      <b/>
      <sz val="11"/>
      <color theme="1"/>
      <name val="Times New Roman"/>
      <charset val="204"/>
    </font>
    <font>
      <sz val="12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2"/>
      <name val="Calibri"/>
      <charset val="204"/>
    </font>
  </fonts>
  <fills count="35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178" fontId="21" fillId="0" borderId="0" applyFont="0" applyFill="0" applyBorder="0" applyAlignment="0" applyProtection="0">
      <alignment vertical="center"/>
    </xf>
    <xf numFmtId="179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4" borderId="14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5" borderId="17" applyNumberFormat="0" applyAlignment="0" applyProtection="0">
      <alignment vertical="center"/>
    </xf>
    <xf numFmtId="0" fontId="31" fillId="6" borderId="18" applyNumberFormat="0" applyAlignment="0" applyProtection="0">
      <alignment vertical="center"/>
    </xf>
    <xf numFmtId="0" fontId="32" fillId="6" borderId="17" applyNumberFormat="0" applyAlignment="0" applyProtection="0">
      <alignment vertical="center"/>
    </xf>
    <xf numFmtId="0" fontId="33" fillId="7" borderId="19" applyNumberFormat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</cellStyleXfs>
  <cellXfs count="165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horizontal="left" vertical="top"/>
    </xf>
    <xf numFmtId="0" fontId="0" fillId="0" borderId="0" xfId="0" applyFill="1"/>
    <xf numFmtId="49" fontId="0" fillId="0" borderId="0" xfId="0" applyNumberFormat="1" applyFill="1"/>
    <xf numFmtId="0" fontId="2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/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/>
    <xf numFmtId="0" fontId="5" fillId="0" borderId="2" xfId="0" applyFont="1" applyFill="1" applyBorder="1" applyAlignment="1">
      <alignment vertical="center" wrapText="1"/>
    </xf>
    <xf numFmtId="0" fontId="0" fillId="0" borderId="4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180" fontId="7" fillId="0" borderId="2" xfId="0" applyNumberFormat="1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wrapText="1"/>
    </xf>
    <xf numFmtId="0" fontId="6" fillId="0" borderId="6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wrapText="1"/>
    </xf>
    <xf numFmtId="180" fontId="9" fillId="0" borderId="2" xfId="0" applyNumberFormat="1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wrapText="1"/>
    </xf>
    <xf numFmtId="0" fontId="9" fillId="0" borderId="6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180" fontId="9" fillId="2" borderId="2" xfId="0" applyNumberFormat="1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left" wrapText="1"/>
    </xf>
    <xf numFmtId="0" fontId="5" fillId="0" borderId="6" xfId="0" applyFont="1" applyFill="1" applyBorder="1" applyAlignment="1">
      <alignment horizontal="left" wrapText="1"/>
    </xf>
    <xf numFmtId="176" fontId="10" fillId="3" borderId="2" xfId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 wrapText="1"/>
    </xf>
    <xf numFmtId="2" fontId="7" fillId="0" borderId="2" xfId="0" applyNumberFormat="1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11" fillId="0" borderId="6" xfId="0" applyFont="1" applyFill="1" applyBorder="1" applyAlignment="1">
      <alignment wrapText="1"/>
    </xf>
    <xf numFmtId="2" fontId="9" fillId="2" borderId="2" xfId="0" applyNumberFormat="1" applyFont="1" applyFill="1" applyBorder="1" applyAlignment="1">
      <alignment horizontal="center" wrapText="1"/>
    </xf>
    <xf numFmtId="2" fontId="9" fillId="0" borderId="2" xfId="0" applyNumberFormat="1" applyFont="1" applyFill="1" applyBorder="1" applyAlignment="1">
      <alignment horizontal="center" wrapText="1"/>
    </xf>
    <xf numFmtId="0" fontId="7" fillId="0" borderId="6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49" fontId="3" fillId="0" borderId="0" xfId="0" applyNumberFormat="1" applyFont="1" applyFill="1" applyAlignment="1">
      <alignment wrapText="1"/>
    </xf>
    <xf numFmtId="0" fontId="1" fillId="0" borderId="0" xfId="0" applyFont="1" applyFill="1" applyAlignment="1">
      <alignment wrapText="1"/>
    </xf>
    <xf numFmtId="49" fontId="3" fillId="0" borderId="0" xfId="0" applyNumberFormat="1" applyFont="1" applyFill="1" applyBorder="1" applyAlignment="1">
      <alignment vertical="center" wrapText="1"/>
    </xf>
    <xf numFmtId="49" fontId="3" fillId="0" borderId="0" xfId="0" applyNumberFormat="1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49" fontId="3" fillId="0" borderId="7" xfId="0" applyNumberFormat="1" applyFont="1" applyFill="1" applyBorder="1" applyAlignment="1">
      <alignment vertical="center" wrapText="1"/>
    </xf>
    <xf numFmtId="49" fontId="3" fillId="0" borderId="7" xfId="0" applyNumberFormat="1" applyFont="1" applyFill="1" applyBorder="1" applyAlignment="1">
      <alignment wrapText="1"/>
    </xf>
    <xf numFmtId="49" fontId="3" fillId="0" borderId="0" xfId="0" applyNumberFormat="1" applyFont="1" applyFill="1" applyBorder="1" applyAlignment="1">
      <alignment wrapText="1"/>
    </xf>
    <xf numFmtId="49" fontId="12" fillId="0" borderId="0" xfId="0" applyNumberFormat="1" applyFont="1" applyFill="1" applyBorder="1" applyAlignment="1">
      <alignment vertical="center" wrapText="1"/>
    </xf>
    <xf numFmtId="49" fontId="12" fillId="0" borderId="0" xfId="0" applyNumberFormat="1" applyFont="1" applyFill="1" applyAlignment="1">
      <alignment vertic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wrapText="1"/>
    </xf>
    <xf numFmtId="0" fontId="13" fillId="0" borderId="0" xfId="0" applyFont="1"/>
    <xf numFmtId="0" fontId="14" fillId="0" borderId="0" xfId="0" applyFont="1"/>
    <xf numFmtId="0" fontId="15" fillId="0" borderId="13" xfId="0" applyFont="1" applyBorder="1" applyAlignment="1">
      <alignment horizontal="center" wrapText="1"/>
    </xf>
    <xf numFmtId="0" fontId="0" fillId="0" borderId="13" xfId="0" applyBorder="1"/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181" fontId="0" fillId="0" borderId="2" xfId="0" applyNumberFormat="1" applyBorder="1"/>
    <xf numFmtId="181" fontId="0" fillId="0" borderId="2" xfId="1" applyNumberFormat="1" applyFont="1" applyBorder="1"/>
    <xf numFmtId="0" fontId="14" fillId="0" borderId="2" xfId="0" applyFont="1" applyBorder="1"/>
    <xf numFmtId="181" fontId="14" fillId="0" borderId="2" xfId="0" applyNumberFormat="1" applyFont="1" applyBorder="1"/>
    <xf numFmtId="0" fontId="3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wrapText="1"/>
    </xf>
    <xf numFmtId="0" fontId="13" fillId="0" borderId="2" xfId="0" applyFont="1" applyBorder="1" applyAlignment="1">
      <alignment horizontal="center"/>
    </xf>
    <xf numFmtId="0" fontId="13" fillId="0" borderId="2" xfId="0" applyFont="1" applyBorder="1"/>
    <xf numFmtId="0" fontId="13" fillId="0" borderId="11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182" fontId="0" fillId="0" borderId="2" xfId="0" applyNumberFormat="1" applyBorder="1"/>
    <xf numFmtId="0" fontId="13" fillId="0" borderId="0" xfId="0" applyFont="1" applyFill="1"/>
    <xf numFmtId="0" fontId="14" fillId="0" borderId="0" xfId="0" applyFont="1" applyFill="1"/>
    <xf numFmtId="0" fontId="15" fillId="0" borderId="13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/>
    </xf>
    <xf numFmtId="181" fontId="0" fillId="0" borderId="2" xfId="1" applyNumberFormat="1" applyFont="1" applyFill="1" applyBorder="1"/>
    <xf numFmtId="181" fontId="0" fillId="0" borderId="2" xfId="1" applyNumberFormat="1" applyFont="1" applyFill="1" applyBorder="1" applyAlignment="1">
      <alignment horizontal="center"/>
    </xf>
    <xf numFmtId="0" fontId="14" fillId="0" borderId="2" xfId="0" applyFont="1" applyFill="1" applyBorder="1"/>
    <xf numFmtId="181" fontId="14" fillId="0" borderId="2" xfId="0" applyNumberFormat="1" applyFont="1" applyFill="1" applyBorder="1"/>
    <xf numFmtId="182" fontId="0" fillId="0" borderId="5" xfId="0" applyNumberFormat="1" applyFill="1" applyBorder="1" applyAlignment="1">
      <alignment horizontal="center"/>
    </xf>
    <xf numFmtId="182" fontId="0" fillId="0" borderId="8" xfId="0" applyNumberFormat="1" applyFill="1" applyBorder="1" applyAlignment="1">
      <alignment horizontal="center"/>
    </xf>
    <xf numFmtId="182" fontId="0" fillId="0" borderId="6" xfId="0" applyNumberFormat="1" applyFill="1" applyBorder="1" applyAlignment="1">
      <alignment horizontal="center"/>
    </xf>
    <xf numFmtId="0" fontId="13" fillId="0" borderId="2" xfId="0" applyFont="1" applyFill="1" applyBorder="1" applyAlignment="1">
      <alignment horizontal="center" wrapText="1"/>
    </xf>
    <xf numFmtId="0" fontId="13" fillId="0" borderId="2" xfId="0" applyFont="1" applyFill="1" applyBorder="1"/>
    <xf numFmtId="0" fontId="3" fillId="0" borderId="11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181" fontId="0" fillId="0" borderId="2" xfId="0" applyNumberFormat="1" applyFill="1" applyBorder="1"/>
    <xf numFmtId="0" fontId="0" fillId="0" borderId="2" xfId="0" applyFill="1" applyBorder="1"/>
    <xf numFmtId="49" fontId="13" fillId="0" borderId="0" xfId="0" applyNumberFormat="1" applyFont="1" applyFill="1" applyAlignment="1">
      <alignment horizontal="right" vertical="top"/>
    </xf>
    <xf numFmtId="49" fontId="13" fillId="0" borderId="0" xfId="0" applyNumberFormat="1" applyFont="1" applyFill="1" applyAlignment="1">
      <alignment vertical="top"/>
    </xf>
    <xf numFmtId="0" fontId="16" fillId="0" borderId="13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vertical="top" wrapText="1"/>
    </xf>
    <xf numFmtId="181" fontId="15" fillId="0" borderId="2" xfId="1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vertical="top" wrapText="1"/>
    </xf>
    <xf numFmtId="181" fontId="3" fillId="0" borderId="2" xfId="1" applyNumberFormat="1" applyFont="1" applyFill="1" applyBorder="1" applyAlignment="1">
      <alignment horizontal="right" vertical="top" wrapText="1"/>
    </xf>
    <xf numFmtId="0" fontId="17" fillId="0" borderId="0" xfId="0" applyFont="1" applyFill="1"/>
    <xf numFmtId="0" fontId="15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wrapText="1"/>
    </xf>
    <xf numFmtId="0" fontId="15" fillId="0" borderId="3" xfId="0" applyFont="1" applyFill="1" applyBorder="1" applyAlignment="1">
      <alignment horizontal="center" vertical="top" wrapText="1"/>
    </xf>
    <xf numFmtId="0" fontId="18" fillId="0" borderId="0" xfId="0" applyFont="1" applyFill="1" applyAlignment="1">
      <alignment wrapText="1"/>
    </xf>
    <xf numFmtId="183" fontId="3" fillId="0" borderId="2" xfId="1" applyNumberFormat="1" applyFont="1" applyFill="1" applyBorder="1" applyAlignment="1">
      <alignment horizontal="right" vertical="top" wrapText="1"/>
    </xf>
    <xf numFmtId="176" fontId="15" fillId="0" borderId="2" xfId="1" applyNumberFormat="1" applyFont="1" applyFill="1" applyBorder="1" applyAlignment="1">
      <alignment horizontal="right" vertical="top" wrapText="1"/>
    </xf>
    <xf numFmtId="176" fontId="3" fillId="0" borderId="2" xfId="1" applyNumberFormat="1" applyFont="1" applyFill="1" applyBorder="1" applyAlignment="1">
      <alignment horizontal="right" vertical="top" wrapText="1"/>
    </xf>
    <xf numFmtId="181" fontId="15" fillId="0" borderId="5" xfId="1" applyNumberFormat="1" applyFont="1" applyFill="1" applyBorder="1" applyAlignment="1">
      <alignment horizontal="right" vertical="top" wrapText="1"/>
    </xf>
    <xf numFmtId="181" fontId="3" fillId="0" borderId="5" xfId="1" applyNumberFormat="1" applyFont="1" applyFill="1" applyBorder="1" applyAlignment="1">
      <alignment horizontal="right" vertical="top" wrapText="1"/>
    </xf>
    <xf numFmtId="0" fontId="17" fillId="0" borderId="2" xfId="0" applyFont="1" applyFill="1" applyBorder="1"/>
    <xf numFmtId="0" fontId="15" fillId="0" borderId="4" xfId="0" applyFont="1" applyFill="1" applyBorder="1" applyAlignment="1">
      <alignment horizontal="center" vertical="top" wrapText="1"/>
    </xf>
    <xf numFmtId="183" fontId="15" fillId="0" borderId="2" xfId="1" applyNumberFormat="1" applyFont="1" applyFill="1" applyBorder="1" applyAlignment="1">
      <alignment horizontal="right" vertical="top" wrapText="1"/>
    </xf>
    <xf numFmtId="49" fontId="17" fillId="0" borderId="0" xfId="0" applyNumberFormat="1" applyFont="1" applyFill="1" applyAlignment="1">
      <alignment horizontal="right" vertical="top"/>
    </xf>
    <xf numFmtId="49" fontId="17" fillId="0" borderId="0" xfId="0" applyNumberFormat="1" applyFont="1" applyFill="1" applyAlignment="1">
      <alignment vertical="top"/>
    </xf>
    <xf numFmtId="0" fontId="19" fillId="0" borderId="2" xfId="0" applyFont="1" applyFill="1" applyBorder="1" applyAlignment="1">
      <alignment vertical="top" wrapText="1"/>
    </xf>
    <xf numFmtId="184" fontId="3" fillId="0" borderId="2" xfId="0" applyNumberFormat="1" applyFont="1" applyFill="1" applyBorder="1" applyAlignment="1">
      <alignment vertical="top" wrapText="1"/>
    </xf>
    <xf numFmtId="0" fontId="13" fillId="0" borderId="0" xfId="0" applyFont="1" applyFill="1" applyAlignment="1">
      <alignment vertical="top"/>
    </xf>
    <xf numFmtId="0" fontId="16" fillId="0" borderId="0" xfId="0" applyFont="1" applyFill="1" applyAlignment="1">
      <alignment horizontal="center" vertical="center"/>
    </xf>
    <xf numFmtId="0" fontId="3" fillId="0" borderId="4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20" fillId="0" borderId="2" xfId="0" applyFont="1" applyFill="1" applyBorder="1" applyAlignment="1">
      <alignment vertical="top" wrapText="1"/>
    </xf>
    <xf numFmtId="181" fontId="20" fillId="0" borderId="2" xfId="1" applyNumberFormat="1" applyFont="1" applyFill="1" applyBorder="1" applyAlignment="1">
      <alignment horizontal="right" vertical="top" wrapText="1"/>
    </xf>
    <xf numFmtId="49" fontId="13" fillId="0" borderId="0" xfId="0" applyNumberFormat="1" applyFont="1" applyFill="1" applyAlignment="1">
      <alignment horizontal="left" vertical="top" wrapText="1"/>
    </xf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wrapText="1"/>
    </xf>
    <xf numFmtId="181" fontId="3" fillId="0" borderId="2" xfId="1" applyNumberFormat="1" applyFont="1" applyFill="1" applyBorder="1" applyAlignment="1">
      <alignment horizontal="center" vertical="top" wrapText="1"/>
    </xf>
    <xf numFmtId="0" fontId="17" fillId="0" borderId="0" xfId="0" applyFont="1" applyFill="1" applyAlignment="1">
      <alignment vertical="top"/>
    </xf>
    <xf numFmtId="49" fontId="13" fillId="0" borderId="0" xfId="0" applyNumberFormat="1" applyFont="1" applyFill="1" applyAlignment="1">
      <alignment horizontal="right"/>
    </xf>
    <xf numFmtId="0" fontId="3" fillId="0" borderId="2" xfId="0" applyFont="1" applyFill="1" applyBorder="1" applyAlignment="1">
      <alignment horizontal="justify" vertical="top" wrapText="1"/>
    </xf>
    <xf numFmtId="185" fontId="3" fillId="0" borderId="2" xfId="1" applyNumberFormat="1" applyFont="1" applyFill="1" applyBorder="1" applyAlignment="1">
      <alignment horizontal="center" vertical="center" wrapText="1"/>
    </xf>
    <xf numFmtId="176" fontId="15" fillId="0" borderId="2" xfId="1" applyFont="1" applyFill="1" applyBorder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33"/>
  <sheetViews>
    <sheetView zoomScale="90" zoomScaleNormal="90" workbookViewId="0">
      <selection activeCell="A1" sqref="$A1:$XFD1048576"/>
    </sheetView>
  </sheetViews>
  <sheetFormatPr defaultColWidth="9.14285714285714" defaultRowHeight="15"/>
  <cols>
    <col min="1" max="1" width="3.85714285714286" style="102" customWidth="1"/>
    <col min="2" max="2" width="38.5714285714286" style="102" customWidth="1"/>
    <col min="3" max="3" width="12.7142857142857" style="102" customWidth="1"/>
    <col min="4" max="4" width="11" style="102" customWidth="1"/>
    <col min="5" max="5" width="13.5714285714286" style="102" customWidth="1"/>
    <col min="6" max="6" width="12.7142857142857" style="102" customWidth="1"/>
    <col min="7" max="7" width="11" style="102" customWidth="1"/>
    <col min="8" max="8" width="14.1428571428571" style="102" customWidth="1"/>
    <col min="9" max="10" width="11" style="102" customWidth="1"/>
    <col min="11" max="11" width="12" style="102" customWidth="1"/>
    <col min="12" max="13" width="11" style="161" customWidth="1"/>
    <col min="14" max="14" width="12.4285714285714" style="102" customWidth="1"/>
    <col min="15" max="17" width="11" style="102" customWidth="1"/>
    <col min="18" max="18" width="6.71428571428571" style="161" customWidth="1"/>
    <col min="19" max="16384" width="9.14285714285714" style="102"/>
  </cols>
  <sheetData>
    <row r="1" ht="60" customHeight="1" spans="1:17">
      <c r="A1" s="124" t="s">
        <v>0</v>
      </c>
      <c r="B1" s="124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</row>
    <row r="2" ht="15.75" customHeight="1" spans="1:17">
      <c r="A2" s="88" t="s">
        <v>1</v>
      </c>
      <c r="B2" s="126" t="s">
        <v>2</v>
      </c>
      <c r="C2" s="105" t="s">
        <v>3</v>
      </c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</row>
    <row r="3" ht="15.75" spans="1:17">
      <c r="A3" s="88"/>
      <c r="B3" s="126"/>
      <c r="C3" s="88" t="s">
        <v>4</v>
      </c>
      <c r="D3" s="88"/>
      <c r="E3" s="88"/>
      <c r="F3" s="88" t="s">
        <v>5</v>
      </c>
      <c r="G3" s="88"/>
      <c r="H3" s="88"/>
      <c r="I3" s="88" t="s">
        <v>6</v>
      </c>
      <c r="J3" s="88"/>
      <c r="K3" s="88"/>
      <c r="L3" s="88" t="s">
        <v>7</v>
      </c>
      <c r="M3" s="88"/>
      <c r="N3" s="88"/>
      <c r="O3" s="88" t="s">
        <v>8</v>
      </c>
      <c r="P3" s="88"/>
      <c r="Q3" s="88"/>
    </row>
    <row r="4" ht="15.75" spans="1:17">
      <c r="A4" s="88"/>
      <c r="B4" s="126"/>
      <c r="C4" s="88" t="s">
        <v>9</v>
      </c>
      <c r="D4" s="88" t="s">
        <v>10</v>
      </c>
      <c r="E4" s="88" t="s">
        <v>11</v>
      </c>
      <c r="F4" s="88" t="s">
        <v>9</v>
      </c>
      <c r="G4" s="88" t="s">
        <v>10</v>
      </c>
      <c r="H4" s="88" t="s">
        <v>11</v>
      </c>
      <c r="I4" s="88" t="s">
        <v>9</v>
      </c>
      <c r="J4" s="88" t="s">
        <v>10</v>
      </c>
      <c r="K4" s="88" t="s">
        <v>11</v>
      </c>
      <c r="L4" s="88" t="s">
        <v>9</v>
      </c>
      <c r="M4" s="88" t="s">
        <v>10</v>
      </c>
      <c r="N4" s="88" t="s">
        <v>11</v>
      </c>
      <c r="O4" s="88" t="s">
        <v>9</v>
      </c>
      <c r="P4" s="88" t="s">
        <v>10</v>
      </c>
      <c r="Q4" s="88" t="s">
        <v>11</v>
      </c>
    </row>
    <row r="5" ht="113.25" customHeight="1" spans="1:18">
      <c r="A5" s="133" t="s">
        <v>12</v>
      </c>
      <c r="B5" s="128" t="s">
        <v>13</v>
      </c>
      <c r="C5" s="144">
        <f>1099.34+SUM(C6:C14)</f>
        <v>2214.43621</v>
      </c>
      <c r="D5" s="144">
        <f>SUM(D6:D7)</f>
        <v>0</v>
      </c>
      <c r="E5" s="144">
        <f>SUM(E6:E14)</f>
        <v>5574.85603</v>
      </c>
      <c r="F5" s="129">
        <f>1140.306+F14+F15+F16+F17+F19</f>
        <v>1348.13449</v>
      </c>
      <c r="G5" s="129">
        <f>SUM(G6:G7)</f>
        <v>0</v>
      </c>
      <c r="H5" s="129">
        <f>SUM(H6:H19)</f>
        <v>3881.11112</v>
      </c>
      <c r="I5" s="129">
        <v>1500</v>
      </c>
      <c r="J5" s="129">
        <f>SUM(J6:J7)</f>
        <v>0</v>
      </c>
      <c r="K5" s="129">
        <f>SUM(K6:K12)</f>
        <v>0</v>
      </c>
      <c r="L5" s="129">
        <f>1500</f>
        <v>1500</v>
      </c>
      <c r="M5" s="129">
        <f>SUM(M6:M7)</f>
        <v>0</v>
      </c>
      <c r="N5" s="129">
        <f>N18</f>
        <v>1423.8369</v>
      </c>
      <c r="O5" s="129">
        <v>1500</v>
      </c>
      <c r="P5" s="129">
        <f>SUM(P6:P7)</f>
        <v>0</v>
      </c>
      <c r="Q5" s="129">
        <f>SUM(Q6:Q7)</f>
        <v>0</v>
      </c>
      <c r="R5" s="161" t="s">
        <v>14</v>
      </c>
    </row>
    <row r="6" ht="65.25" customHeight="1" spans="1:17">
      <c r="A6" s="135"/>
      <c r="B6" s="130" t="s">
        <v>15</v>
      </c>
      <c r="C6" s="137">
        <v>144.20515</v>
      </c>
      <c r="D6" s="137"/>
      <c r="E6" s="137">
        <v>721.14274</v>
      </c>
      <c r="F6" s="137"/>
      <c r="G6" s="131"/>
      <c r="H6" s="137"/>
      <c r="I6" s="137"/>
      <c r="J6" s="137"/>
      <c r="K6" s="137"/>
      <c r="L6" s="137"/>
      <c r="M6" s="131"/>
      <c r="N6" s="137"/>
      <c r="O6" s="131"/>
      <c r="P6" s="131"/>
      <c r="Q6" s="131"/>
    </row>
    <row r="7" ht="65.25" customHeight="1" spans="1:17">
      <c r="A7" s="135"/>
      <c r="B7" s="130" t="s">
        <v>16</v>
      </c>
      <c r="C7" s="137">
        <v>98.2636</v>
      </c>
      <c r="D7" s="137"/>
      <c r="E7" s="137">
        <v>491.39775</v>
      </c>
      <c r="F7" s="137"/>
      <c r="G7" s="131"/>
      <c r="H7" s="137"/>
      <c r="I7" s="137"/>
      <c r="J7" s="137"/>
      <c r="K7" s="137"/>
      <c r="L7" s="137"/>
      <c r="M7" s="131"/>
      <c r="N7" s="137"/>
      <c r="O7" s="131"/>
      <c r="P7" s="131"/>
      <c r="Q7" s="131"/>
    </row>
    <row r="8" ht="65.25" customHeight="1" spans="1:17">
      <c r="A8" s="135"/>
      <c r="B8" s="130" t="s">
        <v>17</v>
      </c>
      <c r="C8" s="131"/>
      <c r="D8" s="131"/>
      <c r="E8" s="131"/>
      <c r="F8" s="131"/>
      <c r="G8" s="131"/>
      <c r="H8" s="131"/>
      <c r="I8" s="131"/>
      <c r="J8" s="137"/>
      <c r="K8" s="131"/>
      <c r="L8" s="131"/>
      <c r="M8" s="131"/>
      <c r="N8" s="137"/>
      <c r="O8" s="131"/>
      <c r="P8" s="131"/>
      <c r="Q8" s="131"/>
    </row>
    <row r="9" ht="65.25" customHeight="1" spans="1:17">
      <c r="A9" s="135"/>
      <c r="B9" s="130" t="s">
        <v>18</v>
      </c>
      <c r="C9" s="131">
        <v>86.51134</v>
      </c>
      <c r="D9" s="131"/>
      <c r="E9" s="137">
        <v>432.45366</v>
      </c>
      <c r="F9" s="131"/>
      <c r="G9" s="131"/>
      <c r="H9" s="137"/>
      <c r="I9" s="137"/>
      <c r="J9" s="137"/>
      <c r="K9" s="137"/>
      <c r="L9" s="137"/>
      <c r="M9" s="131"/>
      <c r="N9" s="137"/>
      <c r="O9" s="131"/>
      <c r="P9" s="131"/>
      <c r="Q9" s="131"/>
    </row>
    <row r="10" ht="65.25" customHeight="1" spans="1:17">
      <c r="A10" s="135"/>
      <c r="B10" s="130" t="s">
        <v>19</v>
      </c>
      <c r="C10" s="131">
        <v>162.34357</v>
      </c>
      <c r="D10" s="131"/>
      <c r="E10" s="137">
        <v>811.52443</v>
      </c>
      <c r="F10" s="131"/>
      <c r="G10" s="131"/>
      <c r="H10" s="137"/>
      <c r="I10" s="137"/>
      <c r="J10" s="137"/>
      <c r="K10" s="137"/>
      <c r="L10" s="137"/>
      <c r="M10" s="131"/>
      <c r="N10" s="137"/>
      <c r="O10" s="131"/>
      <c r="P10" s="131"/>
      <c r="Q10" s="131"/>
    </row>
    <row r="11" ht="65.25" customHeight="1" spans="1:17">
      <c r="A11" s="135"/>
      <c r="B11" s="130" t="s">
        <v>20</v>
      </c>
      <c r="C11" s="131">
        <v>349.75061</v>
      </c>
      <c r="D11" s="131"/>
      <c r="E11" s="137">
        <v>1748.33639</v>
      </c>
      <c r="F11" s="131"/>
      <c r="G11" s="131"/>
      <c r="H11" s="137"/>
      <c r="I11" s="137"/>
      <c r="J11" s="137"/>
      <c r="K11" s="137"/>
      <c r="L11" s="137"/>
      <c r="M11" s="131"/>
      <c r="N11" s="137"/>
      <c r="O11" s="131"/>
      <c r="P11" s="131"/>
      <c r="Q11" s="131"/>
    </row>
    <row r="12" ht="80.25" customHeight="1" spans="1:17">
      <c r="A12" s="135"/>
      <c r="B12" s="130" t="s">
        <v>21</v>
      </c>
      <c r="C12" s="131">
        <v>165.25648</v>
      </c>
      <c r="D12" s="131"/>
      <c r="E12" s="137">
        <v>826.08552</v>
      </c>
      <c r="F12" s="131"/>
      <c r="G12" s="131"/>
      <c r="H12" s="137"/>
      <c r="I12" s="137"/>
      <c r="J12" s="137"/>
      <c r="K12" s="137"/>
      <c r="L12" s="137"/>
      <c r="M12" s="131"/>
      <c r="N12" s="137"/>
      <c r="O12" s="131"/>
      <c r="P12" s="131"/>
      <c r="Q12" s="131"/>
    </row>
    <row r="13" ht="80.25" customHeight="1" spans="1:17">
      <c r="A13" s="135"/>
      <c r="B13" s="130" t="s">
        <v>22</v>
      </c>
      <c r="C13" s="131">
        <v>108.76546</v>
      </c>
      <c r="D13" s="131"/>
      <c r="E13" s="137">
        <v>543.91554</v>
      </c>
      <c r="F13" s="131"/>
      <c r="G13" s="131"/>
      <c r="H13" s="137"/>
      <c r="I13" s="137"/>
      <c r="J13" s="137"/>
      <c r="K13" s="137"/>
      <c r="L13" s="137"/>
      <c r="M13" s="131"/>
      <c r="N13" s="137"/>
      <c r="O13" s="131"/>
      <c r="P13" s="131"/>
      <c r="Q13" s="131"/>
    </row>
    <row r="14" ht="190.5" customHeight="1" spans="1:17">
      <c r="A14" s="135"/>
      <c r="B14" s="130" t="s">
        <v>23</v>
      </c>
      <c r="C14" s="131"/>
      <c r="D14" s="131"/>
      <c r="E14" s="137"/>
      <c r="F14" s="137">
        <v>48.069</v>
      </c>
      <c r="G14" s="137"/>
      <c r="H14" s="137">
        <v>889.81164</v>
      </c>
      <c r="I14" s="137"/>
      <c r="J14" s="137"/>
      <c r="K14" s="137"/>
      <c r="L14" s="137"/>
      <c r="M14" s="131"/>
      <c r="N14" s="137"/>
      <c r="O14" s="131"/>
      <c r="P14" s="131"/>
      <c r="Q14" s="131"/>
    </row>
    <row r="15" ht="93.75" customHeight="1" spans="1:17">
      <c r="A15" s="135"/>
      <c r="B15" s="130" t="s">
        <v>24</v>
      </c>
      <c r="C15" s="131"/>
      <c r="D15" s="131"/>
      <c r="E15" s="137"/>
      <c r="F15" s="137">
        <v>38.613</v>
      </c>
      <c r="G15" s="137"/>
      <c r="H15" s="137">
        <v>722.974</v>
      </c>
      <c r="I15" s="137"/>
      <c r="J15" s="137"/>
      <c r="K15" s="137"/>
      <c r="L15" s="137"/>
      <c r="M15" s="131"/>
      <c r="N15" s="137"/>
      <c r="O15" s="131"/>
      <c r="P15" s="131"/>
      <c r="Q15" s="131"/>
    </row>
    <row r="16" ht="49.5" customHeight="1" spans="1:17">
      <c r="A16" s="135"/>
      <c r="B16" s="130" t="s">
        <v>25</v>
      </c>
      <c r="C16" s="131"/>
      <c r="D16" s="131"/>
      <c r="E16" s="137"/>
      <c r="F16" s="137">
        <v>30.397</v>
      </c>
      <c r="G16" s="137"/>
      <c r="H16" s="137">
        <v>569.15569</v>
      </c>
      <c r="I16" s="137"/>
      <c r="J16" s="137"/>
      <c r="K16" s="137"/>
      <c r="L16" s="137"/>
      <c r="M16" s="131"/>
      <c r="N16" s="137"/>
      <c r="O16" s="131"/>
      <c r="P16" s="131"/>
      <c r="Q16" s="131"/>
    </row>
    <row r="17" ht="96.75" customHeight="1" spans="1:17">
      <c r="A17" s="135"/>
      <c r="B17" s="130" t="s">
        <v>26</v>
      </c>
      <c r="C17" s="131"/>
      <c r="D17" s="131"/>
      <c r="E17" s="137"/>
      <c r="F17" s="137">
        <v>46.274</v>
      </c>
      <c r="G17" s="137"/>
      <c r="H17" s="137">
        <v>866.43045</v>
      </c>
      <c r="I17" s="137"/>
      <c r="J17" s="137"/>
      <c r="K17" s="137"/>
      <c r="L17" s="137"/>
      <c r="M17" s="131"/>
      <c r="N17" s="137"/>
      <c r="O17" s="131"/>
      <c r="P17" s="131"/>
      <c r="Q17" s="131"/>
    </row>
    <row r="18" ht="81" customHeight="1" spans="1:17">
      <c r="A18" s="135"/>
      <c r="B18" s="130" t="s">
        <v>27</v>
      </c>
      <c r="C18" s="131"/>
      <c r="D18" s="131"/>
      <c r="E18" s="137"/>
      <c r="F18" s="137"/>
      <c r="G18" s="137"/>
      <c r="H18" s="137"/>
      <c r="I18" s="137"/>
      <c r="J18" s="137"/>
      <c r="K18" s="137"/>
      <c r="L18" s="137">
        <v>75</v>
      </c>
      <c r="M18" s="137"/>
      <c r="N18" s="137">
        <v>1423.8369</v>
      </c>
      <c r="O18" s="131"/>
      <c r="P18" s="131"/>
      <c r="Q18" s="131"/>
    </row>
    <row r="19" ht="99" customHeight="1" spans="1:17">
      <c r="A19" s="135"/>
      <c r="B19" s="130" t="s">
        <v>28</v>
      </c>
      <c r="C19" s="131"/>
      <c r="D19" s="131"/>
      <c r="E19" s="137"/>
      <c r="F19" s="137">
        <f>44.47549</f>
        <v>44.47549</v>
      </c>
      <c r="G19" s="137"/>
      <c r="H19" s="137">
        <v>832.73934</v>
      </c>
      <c r="I19" s="137"/>
      <c r="J19" s="137"/>
      <c r="K19" s="137"/>
      <c r="L19" s="137"/>
      <c r="M19" s="137"/>
      <c r="N19" s="137"/>
      <c r="O19" s="131"/>
      <c r="P19" s="131"/>
      <c r="Q19" s="131"/>
    </row>
    <row r="20" ht="111" customHeight="1" spans="1:18">
      <c r="A20" s="133" t="s">
        <v>29</v>
      </c>
      <c r="B20" s="128" t="s">
        <v>30</v>
      </c>
      <c r="C20" s="129">
        <f>SUM(C21:C24)</f>
        <v>3091.065</v>
      </c>
      <c r="D20" s="129">
        <f t="shared" ref="D20:Q20" si="0">SUM(D21:D24)</f>
        <v>816</v>
      </c>
      <c r="E20" s="129">
        <f t="shared" si="0"/>
        <v>0</v>
      </c>
      <c r="F20" s="129">
        <f t="shared" si="0"/>
        <v>6051.18481</v>
      </c>
      <c r="G20" s="129">
        <f t="shared" si="0"/>
        <v>1638.127</v>
      </c>
      <c r="H20" s="129">
        <f t="shared" si="0"/>
        <v>0</v>
      </c>
      <c r="I20" s="129">
        <f t="shared" si="0"/>
        <v>2711.58</v>
      </c>
      <c r="J20" s="129">
        <f t="shared" si="0"/>
        <v>1681.06</v>
      </c>
      <c r="K20" s="129">
        <f t="shared" si="0"/>
        <v>0</v>
      </c>
      <c r="L20" s="129">
        <f t="shared" si="0"/>
        <v>2711.58</v>
      </c>
      <c r="M20" s="129">
        <f t="shared" si="0"/>
        <v>1725.469</v>
      </c>
      <c r="N20" s="129">
        <f t="shared" si="0"/>
        <v>0</v>
      </c>
      <c r="O20" s="129">
        <f t="shared" si="0"/>
        <v>3000</v>
      </c>
      <c r="P20" s="129">
        <f t="shared" si="0"/>
        <v>0</v>
      </c>
      <c r="Q20" s="129">
        <f t="shared" si="0"/>
        <v>0</v>
      </c>
      <c r="R20" s="161" t="s">
        <v>31</v>
      </c>
    </row>
    <row r="21" ht="49.5" customHeight="1" spans="1:17">
      <c r="A21" s="135"/>
      <c r="B21" s="162" t="s">
        <v>32</v>
      </c>
      <c r="C21" s="131">
        <f>1577.9+9.77</f>
        <v>1587.67</v>
      </c>
      <c r="D21" s="131">
        <v>440</v>
      </c>
      <c r="E21" s="131"/>
      <c r="F21" s="131">
        <v>1939.881</v>
      </c>
      <c r="G21" s="131">
        <v>459.254</v>
      </c>
      <c r="H21" s="131"/>
      <c r="I21" s="131">
        <v>1500</v>
      </c>
      <c r="J21" s="131">
        <v>479.005</v>
      </c>
      <c r="K21" s="131"/>
      <c r="L21" s="131">
        <v>1500</v>
      </c>
      <c r="M21" s="131">
        <v>497.22</v>
      </c>
      <c r="N21" s="131"/>
      <c r="O21" s="131">
        <v>1500</v>
      </c>
      <c r="P21" s="131"/>
      <c r="Q21" s="131"/>
    </row>
    <row r="22" ht="50.25" customHeight="1" spans="1:17">
      <c r="A22" s="135"/>
      <c r="B22" s="162" t="s">
        <v>33</v>
      </c>
      <c r="C22" s="131">
        <v>1000</v>
      </c>
      <c r="D22" s="131">
        <v>376</v>
      </c>
      <c r="E22" s="131"/>
      <c r="F22" s="131">
        <f>1000+664.277</f>
        <v>1664.277</v>
      </c>
      <c r="G22" s="131">
        <v>1178.873</v>
      </c>
      <c r="H22" s="131"/>
      <c r="I22" s="131">
        <v>1000</v>
      </c>
      <c r="J22" s="131">
        <f>924.918+277.137</f>
        <v>1202.055</v>
      </c>
      <c r="K22" s="131"/>
      <c r="L22" s="131">
        <v>1000</v>
      </c>
      <c r="M22" s="131">
        <f>939.063+289.186</f>
        <v>1228.249</v>
      </c>
      <c r="N22" s="131"/>
      <c r="O22" s="131">
        <v>1000</v>
      </c>
      <c r="P22" s="131"/>
      <c r="Q22" s="131"/>
    </row>
    <row r="23" ht="48" customHeight="1" spans="1:17">
      <c r="A23" s="135"/>
      <c r="B23" s="162" t="s">
        <v>34</v>
      </c>
      <c r="C23" s="131">
        <f>400+103.395</f>
        <v>503.395</v>
      </c>
      <c r="D23" s="131"/>
      <c r="E23" s="131"/>
      <c r="F23" s="131">
        <f>554.4+9.16+700.1+783.36681</f>
        <v>2047.02681</v>
      </c>
      <c r="G23" s="131"/>
      <c r="H23" s="131"/>
      <c r="I23" s="131">
        <v>211.58</v>
      </c>
      <c r="J23" s="131"/>
      <c r="K23" s="131"/>
      <c r="L23" s="131">
        <v>211.58</v>
      </c>
      <c r="M23" s="131"/>
      <c r="N23" s="131"/>
      <c r="O23" s="131">
        <v>500</v>
      </c>
      <c r="P23" s="131"/>
      <c r="Q23" s="131"/>
    </row>
    <row r="24" ht="36.75" customHeight="1" spans="1:17">
      <c r="A24" s="143"/>
      <c r="B24" s="162" t="s">
        <v>35</v>
      </c>
      <c r="C24" s="131"/>
      <c r="D24" s="131"/>
      <c r="E24" s="131"/>
      <c r="F24" s="131">
        <v>400</v>
      </c>
      <c r="G24" s="131"/>
      <c r="H24" s="131"/>
      <c r="I24" s="131"/>
      <c r="J24" s="131"/>
      <c r="K24" s="131"/>
      <c r="L24" s="131"/>
      <c r="M24" s="131"/>
      <c r="N24" s="131"/>
      <c r="O24" s="131"/>
      <c r="P24" s="131"/>
      <c r="Q24" s="131"/>
    </row>
    <row r="25" ht="127.5" customHeight="1" spans="1:18">
      <c r="A25" s="127" t="s">
        <v>36</v>
      </c>
      <c r="B25" s="128" t="s">
        <v>37</v>
      </c>
      <c r="C25" s="129">
        <v>0</v>
      </c>
      <c r="D25" s="129">
        <v>0</v>
      </c>
      <c r="E25" s="129">
        <v>0</v>
      </c>
      <c r="F25" s="129">
        <v>0</v>
      </c>
      <c r="G25" s="129">
        <v>0</v>
      </c>
      <c r="H25" s="129">
        <v>0</v>
      </c>
      <c r="I25" s="129"/>
      <c r="J25" s="129">
        <v>0</v>
      </c>
      <c r="K25" s="129">
        <v>0</v>
      </c>
      <c r="L25" s="129"/>
      <c r="M25" s="129">
        <v>0</v>
      </c>
      <c r="N25" s="129">
        <v>0</v>
      </c>
      <c r="O25" s="129"/>
      <c r="P25" s="129"/>
      <c r="Q25" s="129">
        <v>0</v>
      </c>
      <c r="R25" s="161" t="s">
        <v>38</v>
      </c>
    </row>
    <row r="26" ht="160.5" customHeight="1" spans="1:18">
      <c r="A26" s="133" t="s">
        <v>39</v>
      </c>
      <c r="B26" s="128" t="s">
        <v>40</v>
      </c>
      <c r="C26" s="144">
        <f>SUM(C27:C30)</f>
        <v>194.6504</v>
      </c>
      <c r="D26" s="129">
        <f t="shared" ref="D26:Q26" si="1">SUM(D30:D30)</f>
        <v>0</v>
      </c>
      <c r="E26" s="144">
        <f>SUM(E27:E30)</f>
        <v>2084.60543</v>
      </c>
      <c r="F26" s="129">
        <f t="shared" si="1"/>
        <v>0</v>
      </c>
      <c r="G26" s="129">
        <f t="shared" si="1"/>
        <v>0</v>
      </c>
      <c r="H26" s="129">
        <f t="shared" si="1"/>
        <v>0</v>
      </c>
      <c r="I26" s="129">
        <f t="shared" si="1"/>
        <v>0</v>
      </c>
      <c r="J26" s="129">
        <f t="shared" si="1"/>
        <v>0</v>
      </c>
      <c r="K26" s="129">
        <f t="shared" si="1"/>
        <v>0</v>
      </c>
      <c r="L26" s="129">
        <f t="shared" si="1"/>
        <v>0</v>
      </c>
      <c r="M26" s="129">
        <f t="shared" si="1"/>
        <v>0</v>
      </c>
      <c r="N26" s="129">
        <f t="shared" si="1"/>
        <v>0</v>
      </c>
      <c r="O26" s="129">
        <f t="shared" si="1"/>
        <v>0</v>
      </c>
      <c r="P26" s="129">
        <f t="shared" si="1"/>
        <v>0</v>
      </c>
      <c r="Q26" s="129">
        <f t="shared" si="1"/>
        <v>0</v>
      </c>
      <c r="R26" s="161" t="s">
        <v>41</v>
      </c>
    </row>
    <row r="27" ht="52.5" customHeight="1" spans="1:17">
      <c r="A27" s="135"/>
      <c r="B27" s="130" t="s">
        <v>42</v>
      </c>
      <c r="C27" s="163">
        <v>45.786</v>
      </c>
      <c r="D27" s="131"/>
      <c r="E27" s="163">
        <v>490.3514</v>
      </c>
      <c r="F27" s="131"/>
      <c r="G27" s="131"/>
      <c r="H27" s="131"/>
      <c r="I27" s="131"/>
      <c r="J27" s="131"/>
      <c r="K27" s="131"/>
      <c r="L27" s="131"/>
      <c r="M27" s="131"/>
      <c r="N27" s="131"/>
      <c r="O27" s="131"/>
      <c r="P27" s="131"/>
      <c r="Q27" s="131"/>
    </row>
    <row r="28" ht="50.25" customHeight="1" spans="1:17">
      <c r="A28" s="135"/>
      <c r="B28" s="130" t="s">
        <v>43</v>
      </c>
      <c r="C28" s="163">
        <v>37.43085</v>
      </c>
      <c r="D28" s="131"/>
      <c r="E28" s="163">
        <v>400.86338</v>
      </c>
      <c r="F28" s="131"/>
      <c r="G28" s="131"/>
      <c r="H28" s="131"/>
      <c r="I28" s="131"/>
      <c r="J28" s="131"/>
      <c r="K28" s="131"/>
      <c r="L28" s="131"/>
      <c r="M28" s="131"/>
      <c r="N28" s="131"/>
      <c r="O28" s="131"/>
      <c r="P28" s="131"/>
      <c r="Q28" s="131"/>
    </row>
    <row r="29" ht="50.25" customHeight="1" spans="1:17">
      <c r="A29" s="135"/>
      <c r="B29" s="130" t="s">
        <v>44</v>
      </c>
      <c r="C29" s="163">
        <v>66.33595</v>
      </c>
      <c r="D29" s="131"/>
      <c r="E29" s="163">
        <v>710.42075</v>
      </c>
      <c r="F29" s="131"/>
      <c r="G29" s="131"/>
      <c r="H29" s="131"/>
      <c r="I29" s="131"/>
      <c r="J29" s="131"/>
      <c r="K29" s="131"/>
      <c r="L29" s="131"/>
      <c r="M29" s="131"/>
      <c r="N29" s="131"/>
      <c r="O29" s="131"/>
      <c r="P29" s="131"/>
      <c r="Q29" s="131"/>
    </row>
    <row r="30" ht="33" customHeight="1" spans="1:17">
      <c r="A30" s="143"/>
      <c r="B30" s="130" t="s">
        <v>45</v>
      </c>
      <c r="C30" s="163">
        <v>45.0976</v>
      </c>
      <c r="D30" s="131"/>
      <c r="E30" s="163">
        <v>482.9699</v>
      </c>
      <c r="F30" s="137"/>
      <c r="G30" s="131"/>
      <c r="H30" s="137"/>
      <c r="I30" s="131"/>
      <c r="J30" s="131"/>
      <c r="K30" s="131"/>
      <c r="L30" s="131"/>
      <c r="M30" s="131"/>
      <c r="N30" s="131"/>
      <c r="O30" s="131"/>
      <c r="P30" s="131"/>
      <c r="Q30" s="131"/>
    </row>
    <row r="31" s="132" customFormat="1" ht="35.25" customHeight="1" spans="1:18">
      <c r="A31" s="135" t="s">
        <v>46</v>
      </c>
      <c r="B31" s="128" t="s">
        <v>47</v>
      </c>
      <c r="C31" s="129">
        <f>C32</f>
        <v>600</v>
      </c>
      <c r="D31" s="144">
        <f t="shared" ref="D31:Q31" si="2">D32</f>
        <v>0</v>
      </c>
      <c r="E31" s="144">
        <f t="shared" si="2"/>
        <v>0</v>
      </c>
      <c r="F31" s="144">
        <f t="shared" si="2"/>
        <v>600</v>
      </c>
      <c r="G31" s="144">
        <f t="shared" si="2"/>
        <v>0</v>
      </c>
      <c r="H31" s="144">
        <f t="shared" si="2"/>
        <v>0</v>
      </c>
      <c r="I31" s="144">
        <f t="shared" si="2"/>
        <v>100</v>
      </c>
      <c r="J31" s="144">
        <f t="shared" si="2"/>
        <v>0</v>
      </c>
      <c r="K31" s="144">
        <f t="shared" si="2"/>
        <v>0</v>
      </c>
      <c r="L31" s="144">
        <f t="shared" si="2"/>
        <v>100</v>
      </c>
      <c r="M31" s="144">
        <f t="shared" si="2"/>
        <v>0</v>
      </c>
      <c r="N31" s="144">
        <f t="shared" si="2"/>
        <v>0</v>
      </c>
      <c r="O31" s="144">
        <v>100</v>
      </c>
      <c r="P31" s="144">
        <f t="shared" si="2"/>
        <v>0</v>
      </c>
      <c r="Q31" s="144">
        <f t="shared" si="2"/>
        <v>0</v>
      </c>
      <c r="R31" s="161" t="s">
        <v>48</v>
      </c>
    </row>
    <row r="32" s="132" customFormat="1" ht="51" customHeight="1" spans="1:18">
      <c r="A32" s="135"/>
      <c r="B32" s="130" t="s">
        <v>49</v>
      </c>
      <c r="C32" s="131">
        <v>600</v>
      </c>
      <c r="D32" s="131"/>
      <c r="E32" s="137"/>
      <c r="F32" s="137">
        <v>600</v>
      </c>
      <c r="G32" s="131"/>
      <c r="H32" s="137"/>
      <c r="I32" s="131">
        <v>100</v>
      </c>
      <c r="J32" s="131"/>
      <c r="K32" s="131"/>
      <c r="L32" s="131">
        <v>100</v>
      </c>
      <c r="M32" s="131"/>
      <c r="N32" s="131"/>
      <c r="O32" s="131"/>
      <c r="P32" s="131"/>
      <c r="Q32" s="131"/>
      <c r="R32" s="161"/>
    </row>
    <row r="33" ht="15.75" spans="1:17">
      <c r="A33" s="127"/>
      <c r="B33" s="128" t="s">
        <v>50</v>
      </c>
      <c r="C33" s="129">
        <f>C5+C20+C25+C26+C31</f>
        <v>6100.15161</v>
      </c>
      <c r="D33" s="129">
        <f t="shared" ref="D33:I33" si="3">D5+D20+D25+D26+D31</f>
        <v>816</v>
      </c>
      <c r="E33" s="129">
        <f t="shared" si="3"/>
        <v>7659.46146</v>
      </c>
      <c r="F33" s="164">
        <f t="shared" si="3"/>
        <v>7999.3193</v>
      </c>
      <c r="G33" s="129">
        <f t="shared" si="3"/>
        <v>1638.127</v>
      </c>
      <c r="H33" s="129">
        <f t="shared" si="3"/>
        <v>3881.11112</v>
      </c>
      <c r="I33" s="129">
        <f t="shared" si="3"/>
        <v>4311.58</v>
      </c>
      <c r="J33" s="129">
        <f t="shared" ref="J33:Q33" si="4">J5+J20+J25+J26+J31</f>
        <v>1681.06</v>
      </c>
      <c r="K33" s="129">
        <f t="shared" si="4"/>
        <v>0</v>
      </c>
      <c r="L33" s="129">
        <f t="shared" si="4"/>
        <v>4311.58</v>
      </c>
      <c r="M33" s="129">
        <f t="shared" si="4"/>
        <v>1725.469</v>
      </c>
      <c r="N33" s="129">
        <f t="shared" si="4"/>
        <v>1423.8369</v>
      </c>
      <c r="O33" s="129">
        <f t="shared" si="4"/>
        <v>4600</v>
      </c>
      <c r="P33" s="129">
        <f t="shared" si="4"/>
        <v>0</v>
      </c>
      <c r="Q33" s="129">
        <f t="shared" si="4"/>
        <v>0</v>
      </c>
    </row>
  </sheetData>
  <mergeCells count="11">
    <mergeCell ref="A1:Q1"/>
    <mergeCell ref="C2:Q2"/>
    <mergeCell ref="C3:E3"/>
    <mergeCell ref="F3:H3"/>
    <mergeCell ref="I3:K3"/>
    <mergeCell ref="L3:N3"/>
    <mergeCell ref="O3:Q3"/>
    <mergeCell ref="A2:A4"/>
    <mergeCell ref="A20:A24"/>
    <mergeCell ref="A26:A30"/>
    <mergeCell ref="B2:B4"/>
  </mergeCells>
  <pageMargins left="0.393700787401575" right="0.236220472440945" top="0.54" bottom="0.65" header="0.62" footer="0.31496062992126"/>
  <pageSetup paperSize="9" scale="64" fitToHeight="0" orientation="landscape" horizontalDpi="180" verticalDpi="18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55"/>
  <sheetViews>
    <sheetView zoomScale="90" zoomScaleNormal="90" workbookViewId="0">
      <selection activeCell="T8" sqref="T8"/>
    </sheetView>
  </sheetViews>
  <sheetFormatPr defaultColWidth="9.14285714285714" defaultRowHeight="18.75"/>
  <cols>
    <col min="1" max="1" width="3.85714285714286" style="102" customWidth="1"/>
    <col min="2" max="2" width="38.5714285714286" style="102" customWidth="1"/>
    <col min="3" max="3" width="11.5714285714286" style="102" customWidth="1"/>
    <col min="4" max="4" width="5.71428571428571" style="102" customWidth="1"/>
    <col min="5" max="5" width="12.7142857142857" style="102" customWidth="1"/>
    <col min="6" max="6" width="13.2857142857143" style="102" customWidth="1"/>
    <col min="7" max="7" width="14" style="102" customWidth="1"/>
    <col min="8" max="9" width="13.5714285714286" style="102" customWidth="1"/>
    <col min="10" max="10" width="12.2857142857143" style="122" customWidth="1"/>
    <col min="11" max="11" width="12.1428571428571" style="149" customWidth="1"/>
    <col min="12" max="12" width="11.2857142857143" style="102" customWidth="1"/>
    <col min="13" max="13" width="12.5714285714286" style="102" customWidth="1"/>
    <col min="14" max="14" width="6.14285714285714" style="122" customWidth="1"/>
    <col min="15" max="15" width="7" style="149" customWidth="1"/>
    <col min="16" max="16" width="9.14285714285714" style="102"/>
    <col min="17" max="17" width="9.14285714285714" style="150"/>
    <col min="18" max="16384" width="9.14285714285714" style="102"/>
  </cols>
  <sheetData>
    <row r="1" ht="60" customHeight="1" spans="1:13">
      <c r="A1" s="124" t="s">
        <v>51</v>
      </c>
      <c r="B1" s="124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</row>
    <row r="2" ht="15.75" customHeight="1" spans="1:13">
      <c r="A2" s="88" t="s">
        <v>1</v>
      </c>
      <c r="B2" s="126" t="s">
        <v>2</v>
      </c>
      <c r="C2" s="88" t="s">
        <v>3</v>
      </c>
      <c r="D2" s="88"/>
      <c r="E2" s="88"/>
      <c r="F2" s="88"/>
      <c r="G2" s="88"/>
      <c r="H2" s="88"/>
      <c r="I2" s="88"/>
      <c r="J2" s="88"/>
      <c r="K2" s="88"/>
      <c r="L2" s="88"/>
      <c r="M2" s="88"/>
    </row>
    <row r="3" spans="1:13">
      <c r="A3" s="88"/>
      <c r="B3" s="126"/>
      <c r="C3" s="151" t="s">
        <v>4</v>
      </c>
      <c r="D3" s="151"/>
      <c r="E3" s="151"/>
      <c r="F3" s="151" t="s">
        <v>5</v>
      </c>
      <c r="G3" s="151"/>
      <c r="H3" s="151" t="s">
        <v>6</v>
      </c>
      <c r="I3" s="151"/>
      <c r="J3" s="151" t="s">
        <v>52</v>
      </c>
      <c r="K3" s="151"/>
      <c r="L3" s="151" t="s">
        <v>8</v>
      </c>
      <c r="M3" s="151"/>
    </row>
    <row r="4" spans="1:13">
      <c r="A4" s="88"/>
      <c r="B4" s="126"/>
      <c r="C4" s="88" t="s">
        <v>9</v>
      </c>
      <c r="D4" s="88" t="s">
        <v>10</v>
      </c>
      <c r="E4" s="88" t="s">
        <v>11</v>
      </c>
      <c r="F4" s="88" t="s">
        <v>9</v>
      </c>
      <c r="G4" s="88" t="s">
        <v>11</v>
      </c>
      <c r="H4" s="88" t="s">
        <v>9</v>
      </c>
      <c r="I4" s="88" t="s">
        <v>11</v>
      </c>
      <c r="J4" s="88" t="s">
        <v>9</v>
      </c>
      <c r="K4" s="88" t="s">
        <v>11</v>
      </c>
      <c r="L4" s="88" t="s">
        <v>9</v>
      </c>
      <c r="M4" s="88" t="s">
        <v>11</v>
      </c>
    </row>
    <row r="5" ht="110.25" customHeight="1" spans="1:17">
      <c r="A5" s="127" t="s">
        <v>12</v>
      </c>
      <c r="B5" s="128" t="s">
        <v>53</v>
      </c>
      <c r="C5" s="129">
        <f>C6+C7</f>
        <v>1238.863</v>
      </c>
      <c r="D5" s="129">
        <f t="shared" ref="D5:M5" si="0">D6+D7</f>
        <v>0</v>
      </c>
      <c r="E5" s="129">
        <f t="shared" si="0"/>
        <v>0</v>
      </c>
      <c r="F5" s="129">
        <f t="shared" si="0"/>
        <v>1471</v>
      </c>
      <c r="G5" s="129">
        <f t="shared" si="0"/>
        <v>0</v>
      </c>
      <c r="H5" s="129">
        <f t="shared" si="0"/>
        <v>2000</v>
      </c>
      <c r="I5" s="129">
        <f t="shared" si="0"/>
        <v>0</v>
      </c>
      <c r="J5" s="129">
        <f t="shared" si="0"/>
        <v>2000</v>
      </c>
      <c r="K5" s="129">
        <f t="shared" si="0"/>
        <v>0</v>
      </c>
      <c r="L5" s="129">
        <f t="shared" si="0"/>
        <v>2000</v>
      </c>
      <c r="M5" s="129">
        <f t="shared" si="0"/>
        <v>0</v>
      </c>
      <c r="N5" s="122" t="s">
        <v>54</v>
      </c>
      <c r="O5" s="149">
        <v>350</v>
      </c>
      <c r="Q5" s="150">
        <v>31</v>
      </c>
    </row>
    <row r="6" ht="36" customHeight="1" spans="1:13">
      <c r="A6" s="152"/>
      <c r="B6" s="130" t="s">
        <v>55</v>
      </c>
      <c r="C6" s="131">
        <v>1159.863</v>
      </c>
      <c r="D6" s="131"/>
      <c r="E6" s="131"/>
      <c r="F6" s="131">
        <v>1471</v>
      </c>
      <c r="G6" s="131"/>
      <c r="H6" s="131">
        <v>2000</v>
      </c>
      <c r="I6" s="131"/>
      <c r="J6" s="131">
        <v>2000</v>
      </c>
      <c r="K6" s="131"/>
      <c r="L6" s="131">
        <v>2000</v>
      </c>
      <c r="M6" s="131"/>
    </row>
    <row r="7" ht="36" customHeight="1" spans="1:13">
      <c r="A7" s="152"/>
      <c r="B7" s="130" t="s">
        <v>56</v>
      </c>
      <c r="C7" s="131">
        <v>79</v>
      </c>
      <c r="D7" s="131"/>
      <c r="E7" s="131"/>
      <c r="F7" s="131"/>
      <c r="G7" s="131"/>
      <c r="H7" s="131"/>
      <c r="I7" s="131"/>
      <c r="J7" s="131"/>
      <c r="K7" s="131"/>
      <c r="L7" s="131"/>
      <c r="M7" s="131"/>
    </row>
    <row r="8" ht="144" customHeight="1" spans="1:17">
      <c r="A8" s="133" t="s">
        <v>29</v>
      </c>
      <c r="B8" s="128" t="s">
        <v>57</v>
      </c>
      <c r="C8" s="129">
        <f>C9</f>
        <v>2400.955</v>
      </c>
      <c r="D8" s="129">
        <f t="shared" ref="D8:M8" si="1">D9</f>
        <v>0</v>
      </c>
      <c r="E8" s="129">
        <f t="shared" si="1"/>
        <v>0</v>
      </c>
      <c r="F8" s="144">
        <f>F9+F10</f>
        <v>3324.52751</v>
      </c>
      <c r="G8" s="144">
        <f>G9+G10</f>
        <v>500.06179</v>
      </c>
      <c r="H8" s="129">
        <f t="shared" si="1"/>
        <v>2087.913</v>
      </c>
      <c r="I8" s="129">
        <f t="shared" si="1"/>
        <v>0</v>
      </c>
      <c r="J8" s="129">
        <f t="shared" si="1"/>
        <v>3955</v>
      </c>
      <c r="K8" s="129">
        <f t="shared" si="1"/>
        <v>0</v>
      </c>
      <c r="L8" s="129">
        <f t="shared" si="1"/>
        <v>1000</v>
      </c>
      <c r="M8" s="129">
        <f t="shared" si="1"/>
        <v>0</v>
      </c>
      <c r="N8" s="156" t="s">
        <v>58</v>
      </c>
      <c r="O8" s="149">
        <v>351</v>
      </c>
      <c r="Q8" s="150">
        <v>31.32</v>
      </c>
    </row>
    <row r="9" ht="48.75" customHeight="1" spans="1:14">
      <c r="A9" s="143"/>
      <c r="B9" s="130" t="s">
        <v>59</v>
      </c>
      <c r="C9" s="131">
        <f>760.555+1640.4</f>
        <v>2400.955</v>
      </c>
      <c r="D9" s="131"/>
      <c r="E9" s="131"/>
      <c r="F9" s="131">
        <f>937.22+2345.669</f>
        <v>3282.889</v>
      </c>
      <c r="G9" s="131"/>
      <c r="H9" s="131">
        <f>2394.093-306.18</f>
        <v>2087.913</v>
      </c>
      <c r="I9" s="131"/>
      <c r="J9" s="131">
        <f>1800+2155</f>
        <v>3955</v>
      </c>
      <c r="K9" s="131"/>
      <c r="L9" s="131">
        <v>1000</v>
      </c>
      <c r="M9" s="131"/>
      <c r="N9" s="122" t="s">
        <v>60</v>
      </c>
    </row>
    <row r="10" ht="114" customHeight="1" spans="1:13">
      <c r="A10" s="153"/>
      <c r="B10" s="147" t="s">
        <v>61</v>
      </c>
      <c r="C10" s="137"/>
      <c r="D10" s="137"/>
      <c r="E10" s="137"/>
      <c r="F10" s="137">
        <f>33.337+8.30151</f>
        <v>41.63851</v>
      </c>
      <c r="G10" s="137">
        <f>400.3633+99.69849</f>
        <v>500.06179</v>
      </c>
      <c r="H10" s="131"/>
      <c r="I10" s="131"/>
      <c r="J10" s="131"/>
      <c r="K10" s="131"/>
      <c r="L10" s="139"/>
      <c r="M10" s="131"/>
    </row>
    <row r="11" ht="128.25" customHeight="1" spans="1:17">
      <c r="A11" s="133" t="s">
        <v>36</v>
      </c>
      <c r="B11" s="128" t="s">
        <v>62</v>
      </c>
      <c r="C11" s="129">
        <f>SUM(C12:C16)</f>
        <v>4282.42416</v>
      </c>
      <c r="D11" s="129">
        <f t="shared" ref="D11:M11" si="2">SUM(D12:D16)</f>
        <v>0</v>
      </c>
      <c r="E11" s="129">
        <f t="shared" si="2"/>
        <v>92974.76976</v>
      </c>
      <c r="F11" s="129">
        <f>SUM(F12:F18)</f>
        <v>290.568</v>
      </c>
      <c r="G11" s="129">
        <f>SUM(G12:G18)</f>
        <v>22544</v>
      </c>
      <c r="H11" s="129">
        <f>SUM(H12:H18)</f>
        <v>5150.18</v>
      </c>
      <c r="I11" s="129">
        <f t="shared" si="2"/>
        <v>25361.94</v>
      </c>
      <c r="J11" s="129">
        <f t="shared" si="2"/>
        <v>0</v>
      </c>
      <c r="K11" s="129">
        <f t="shared" si="2"/>
        <v>0</v>
      </c>
      <c r="L11" s="129">
        <f t="shared" si="2"/>
        <v>0</v>
      </c>
      <c r="M11" s="129">
        <f t="shared" si="2"/>
        <v>0</v>
      </c>
      <c r="N11" s="122" t="s">
        <v>60</v>
      </c>
      <c r="O11" s="157" t="s">
        <v>63</v>
      </c>
      <c r="P11" s="158"/>
      <c r="Q11" s="150">
        <v>14</v>
      </c>
    </row>
    <row r="12" ht="49.5" customHeight="1" spans="1:16">
      <c r="A12" s="143"/>
      <c r="B12" s="130" t="s">
        <v>64</v>
      </c>
      <c r="C12" s="131">
        <v>258.18</v>
      </c>
      <c r="D12" s="131"/>
      <c r="E12" s="131">
        <v>6361.94</v>
      </c>
      <c r="F12" s="131">
        <f>326.89-256.18</f>
        <v>70.71</v>
      </c>
      <c r="G12" s="131">
        <f>32361.94-25361.94</f>
        <v>7000</v>
      </c>
      <c r="H12" s="131">
        <v>256.18</v>
      </c>
      <c r="I12" s="131">
        <v>25361.94</v>
      </c>
      <c r="J12" s="131"/>
      <c r="K12" s="131"/>
      <c r="L12" s="131"/>
      <c r="M12" s="131"/>
      <c r="O12" s="157"/>
      <c r="P12" s="158"/>
    </row>
    <row r="13" ht="36.75" customHeight="1" spans="1:16">
      <c r="A13" s="135"/>
      <c r="B13" s="130" t="s">
        <v>65</v>
      </c>
      <c r="C13" s="131">
        <f>32.93181+2840.54058</f>
        <v>2873.47239</v>
      </c>
      <c r="D13" s="131"/>
      <c r="E13" s="131">
        <f>864.06819+74530.05942</f>
        <v>75394.12761</v>
      </c>
      <c r="F13" s="131"/>
      <c r="G13" s="131"/>
      <c r="H13" s="131"/>
      <c r="I13" s="131"/>
      <c r="J13" s="131"/>
      <c r="K13" s="159"/>
      <c r="L13" s="131"/>
      <c r="M13" s="131"/>
      <c r="O13" s="157"/>
      <c r="P13" s="158"/>
    </row>
    <row r="14" ht="83.25" customHeight="1" spans="1:16">
      <c r="A14" s="135"/>
      <c r="B14" s="130" t="s">
        <v>66</v>
      </c>
      <c r="C14" s="131">
        <f>46.44785+381.14</f>
        <v>427.58785</v>
      </c>
      <c r="D14" s="131"/>
      <c r="E14" s="131">
        <f>1218.70215+10000</f>
        <v>11218.70215</v>
      </c>
      <c r="F14" s="131">
        <v>101.01</v>
      </c>
      <c r="G14" s="131">
        <v>10000</v>
      </c>
      <c r="H14" s="131"/>
      <c r="I14" s="131"/>
      <c r="J14" s="131"/>
      <c r="K14" s="159"/>
      <c r="L14" s="131"/>
      <c r="M14" s="131"/>
      <c r="O14" s="157"/>
      <c r="P14" s="158"/>
    </row>
    <row r="15" ht="51" customHeight="1" spans="1:16">
      <c r="A15" s="135"/>
      <c r="B15" s="130" t="s">
        <v>67</v>
      </c>
      <c r="C15" s="131">
        <v>496.01196</v>
      </c>
      <c r="D15" s="131"/>
      <c r="E15" s="131"/>
      <c r="F15" s="131">
        <v>49.62</v>
      </c>
      <c r="G15" s="131"/>
      <c r="H15" s="131"/>
      <c r="I15" s="131"/>
      <c r="J15" s="131"/>
      <c r="K15" s="159"/>
      <c r="L15" s="131"/>
      <c r="M15" s="131"/>
      <c r="O15" s="157"/>
      <c r="P15" s="158"/>
    </row>
    <row r="16" ht="35.25" customHeight="1" spans="1:16">
      <c r="A16" s="135"/>
      <c r="B16" s="130" t="s">
        <v>68</v>
      </c>
      <c r="C16" s="131">
        <f>175+52.17196</f>
        <v>227.17196</v>
      </c>
      <c r="D16" s="131"/>
      <c r="E16" s="131"/>
      <c r="F16" s="131"/>
      <c r="G16" s="131"/>
      <c r="H16" s="131"/>
      <c r="I16" s="131"/>
      <c r="J16" s="131"/>
      <c r="K16" s="159"/>
      <c r="L16" s="131"/>
      <c r="M16" s="131"/>
      <c r="O16" s="157"/>
      <c r="P16" s="158"/>
    </row>
    <row r="17" ht="35.25" customHeight="1" spans="1:16">
      <c r="A17" s="135"/>
      <c r="B17" s="130" t="s">
        <v>69</v>
      </c>
      <c r="C17" s="131"/>
      <c r="D17" s="131"/>
      <c r="E17" s="131"/>
      <c r="F17" s="131">
        <v>13.228</v>
      </c>
      <c r="G17" s="131"/>
      <c r="H17" s="131"/>
      <c r="I17" s="131"/>
      <c r="J17" s="131"/>
      <c r="K17" s="159"/>
      <c r="L17" s="131"/>
      <c r="M17" s="131"/>
      <c r="O17" s="157"/>
      <c r="P17" s="158"/>
    </row>
    <row r="18" ht="35.25" customHeight="1" spans="1:16">
      <c r="A18" s="135"/>
      <c r="B18" s="130" t="s">
        <v>70</v>
      </c>
      <c r="C18" s="131"/>
      <c r="D18" s="131"/>
      <c r="E18" s="131"/>
      <c r="F18" s="131">
        <v>56</v>
      </c>
      <c r="G18" s="131">
        <v>5544</v>
      </c>
      <c r="H18" s="131">
        <v>4894</v>
      </c>
      <c r="I18" s="131"/>
      <c r="J18" s="131"/>
      <c r="K18" s="159"/>
      <c r="L18" s="131"/>
      <c r="M18" s="131"/>
      <c r="O18" s="157"/>
      <c r="P18" s="158"/>
    </row>
    <row r="19" ht="113.25" customHeight="1" spans="1:15">
      <c r="A19" s="133" t="s">
        <v>39</v>
      </c>
      <c r="B19" s="128" t="s">
        <v>71</v>
      </c>
      <c r="C19" s="129">
        <f t="shared" ref="C19:M19" si="3">SUM(C20:C20)</f>
        <v>5823.18408</v>
      </c>
      <c r="D19" s="129">
        <f t="shared" si="3"/>
        <v>0</v>
      </c>
      <c r="E19" s="129">
        <f t="shared" si="3"/>
        <v>0</v>
      </c>
      <c r="F19" s="129">
        <f t="shared" si="3"/>
        <v>6070.55</v>
      </c>
      <c r="G19" s="129">
        <f t="shared" si="3"/>
        <v>0</v>
      </c>
      <c r="H19" s="129">
        <f t="shared" si="3"/>
        <v>2166</v>
      </c>
      <c r="I19" s="129">
        <f t="shared" si="3"/>
        <v>0</v>
      </c>
      <c r="J19" s="129">
        <f t="shared" si="3"/>
        <v>5610</v>
      </c>
      <c r="K19" s="129">
        <f t="shared" si="3"/>
        <v>0</v>
      </c>
      <c r="L19" s="129">
        <f t="shared" si="3"/>
        <v>5610</v>
      </c>
      <c r="M19" s="129">
        <f t="shared" si="3"/>
        <v>0</v>
      </c>
      <c r="N19" s="122" t="s">
        <v>72</v>
      </c>
      <c r="O19" s="149">
        <v>601</v>
      </c>
    </row>
    <row r="20" ht="32.25" customHeight="1" spans="1:13">
      <c r="A20" s="135"/>
      <c r="B20" s="130" t="s">
        <v>73</v>
      </c>
      <c r="C20" s="131">
        <v>5823.18408</v>
      </c>
      <c r="D20" s="131"/>
      <c r="E20" s="131"/>
      <c r="F20" s="131">
        <v>6070.55</v>
      </c>
      <c r="G20" s="131"/>
      <c r="H20" s="131">
        <f>5010-2844</f>
        <v>2166</v>
      </c>
      <c r="I20" s="131"/>
      <c r="J20" s="131">
        <v>5610</v>
      </c>
      <c r="K20" s="131"/>
      <c r="L20" s="131">
        <v>5610</v>
      </c>
      <c r="M20" s="131"/>
    </row>
    <row r="21" ht="97.5" customHeight="1" spans="1:15">
      <c r="A21" s="127" t="s">
        <v>46</v>
      </c>
      <c r="B21" s="128" t="s">
        <v>74</v>
      </c>
      <c r="C21" s="129">
        <v>99.2257</v>
      </c>
      <c r="D21" s="129"/>
      <c r="E21" s="129"/>
      <c r="F21" s="129">
        <v>85.2</v>
      </c>
      <c r="G21" s="129"/>
      <c r="H21" s="129">
        <v>100</v>
      </c>
      <c r="I21" s="129"/>
      <c r="J21" s="129">
        <v>100</v>
      </c>
      <c r="K21" s="129"/>
      <c r="L21" s="129">
        <v>100</v>
      </c>
      <c r="M21" s="129"/>
      <c r="N21" s="122" t="s">
        <v>72</v>
      </c>
      <c r="O21" s="149">
        <v>602</v>
      </c>
    </row>
    <row r="22" ht="126.75" customHeight="1" spans="1:15">
      <c r="A22" s="127" t="s">
        <v>75</v>
      </c>
      <c r="B22" s="128" t="s">
        <v>76</v>
      </c>
      <c r="C22" s="129">
        <v>1818.92391</v>
      </c>
      <c r="D22" s="129"/>
      <c r="E22" s="129"/>
      <c r="F22" s="129">
        <v>1238</v>
      </c>
      <c r="G22" s="129"/>
      <c r="H22" s="129">
        <f>800-400</f>
        <v>400</v>
      </c>
      <c r="I22" s="129"/>
      <c r="J22" s="129">
        <v>1000</v>
      </c>
      <c r="K22" s="129"/>
      <c r="L22" s="129">
        <v>1000</v>
      </c>
      <c r="M22" s="129"/>
      <c r="N22" s="122" t="s">
        <v>72</v>
      </c>
      <c r="O22" s="149">
        <v>603</v>
      </c>
    </row>
    <row r="23" ht="114" customHeight="1" spans="1:15">
      <c r="A23" s="127" t="s">
        <v>77</v>
      </c>
      <c r="B23" s="128" t="s">
        <v>78</v>
      </c>
      <c r="C23" s="129">
        <v>904.39993</v>
      </c>
      <c r="D23" s="129"/>
      <c r="E23" s="129"/>
      <c r="F23" s="129">
        <v>740</v>
      </c>
      <c r="G23" s="129"/>
      <c r="H23" s="129">
        <f>800-400</f>
        <v>400</v>
      </c>
      <c r="I23" s="129"/>
      <c r="J23" s="129">
        <v>900</v>
      </c>
      <c r="K23" s="129"/>
      <c r="L23" s="138">
        <v>900</v>
      </c>
      <c r="M23" s="129"/>
      <c r="N23" s="122" t="s">
        <v>72</v>
      </c>
      <c r="O23" s="149">
        <v>604</v>
      </c>
    </row>
    <row r="24" ht="96" customHeight="1" spans="1:15">
      <c r="A24" s="133" t="s">
        <v>79</v>
      </c>
      <c r="B24" s="128" t="s">
        <v>80</v>
      </c>
      <c r="C24" s="129">
        <v>2458.55033</v>
      </c>
      <c r="D24" s="129">
        <v>0</v>
      </c>
      <c r="E24" s="129">
        <v>0</v>
      </c>
      <c r="F24" s="129">
        <v>4217.898</v>
      </c>
      <c r="G24" s="129">
        <v>0</v>
      </c>
      <c r="H24" s="129">
        <f>1622.27463-1200</f>
        <v>422.27463</v>
      </c>
      <c r="I24" s="129">
        <v>0</v>
      </c>
      <c r="J24" s="129">
        <v>2757.4964</v>
      </c>
      <c r="K24" s="129">
        <v>0</v>
      </c>
      <c r="L24" s="129">
        <v>2500</v>
      </c>
      <c r="M24" s="129">
        <v>0</v>
      </c>
      <c r="N24" s="122" t="s">
        <v>72</v>
      </c>
      <c r="O24" s="149">
        <v>605</v>
      </c>
    </row>
    <row r="25" ht="115.5" customHeight="1" spans="1:15">
      <c r="A25" s="133" t="s">
        <v>81</v>
      </c>
      <c r="B25" s="154" t="s">
        <v>82</v>
      </c>
      <c r="C25" s="129">
        <f>SUM(C26:C27)</f>
        <v>256.68544</v>
      </c>
      <c r="D25" s="129">
        <f t="shared" ref="D25:M25" si="4">SUM(D26:D27)</f>
        <v>0</v>
      </c>
      <c r="E25" s="129">
        <f t="shared" si="4"/>
        <v>362.98951</v>
      </c>
      <c r="F25" s="129">
        <f t="shared" si="4"/>
        <v>78.73144</v>
      </c>
      <c r="G25" s="129">
        <f t="shared" si="4"/>
        <v>1491.392</v>
      </c>
      <c r="H25" s="129">
        <f t="shared" si="4"/>
        <v>0</v>
      </c>
      <c r="I25" s="129">
        <f t="shared" si="4"/>
        <v>0</v>
      </c>
      <c r="J25" s="129">
        <f t="shared" si="4"/>
        <v>0</v>
      </c>
      <c r="K25" s="129">
        <f t="shared" si="4"/>
        <v>0</v>
      </c>
      <c r="L25" s="129">
        <f t="shared" si="4"/>
        <v>0</v>
      </c>
      <c r="M25" s="129">
        <f t="shared" si="4"/>
        <v>0</v>
      </c>
      <c r="N25" s="122" t="s">
        <v>72</v>
      </c>
      <c r="O25" s="149" t="s">
        <v>83</v>
      </c>
    </row>
    <row r="26" ht="33" customHeight="1" spans="1:13">
      <c r="A26" s="143"/>
      <c r="B26" s="147" t="s">
        <v>84</v>
      </c>
      <c r="C26" s="131">
        <v>229.06325</v>
      </c>
      <c r="D26" s="129"/>
      <c r="E26" s="131">
        <v>323.92782</v>
      </c>
      <c r="F26" s="131">
        <v>73.93144</v>
      </c>
      <c r="G26" s="131">
        <v>1401.251</v>
      </c>
      <c r="H26" s="131"/>
      <c r="I26" s="131"/>
      <c r="J26" s="131"/>
      <c r="K26" s="131"/>
      <c r="L26" s="131"/>
      <c r="M26" s="131"/>
    </row>
    <row r="27" ht="52.5" customHeight="1" spans="1:13">
      <c r="A27" s="143"/>
      <c r="B27" s="147" t="s">
        <v>85</v>
      </c>
      <c r="C27" s="131">
        <v>27.62219</v>
      </c>
      <c r="D27" s="129"/>
      <c r="E27" s="131">
        <v>39.06169</v>
      </c>
      <c r="F27" s="131">
        <v>4.8</v>
      </c>
      <c r="G27" s="131">
        <v>90.141</v>
      </c>
      <c r="H27" s="131"/>
      <c r="I27" s="131"/>
      <c r="J27" s="131"/>
      <c r="K27" s="131"/>
      <c r="L27" s="131"/>
      <c r="M27" s="131"/>
    </row>
    <row r="28" ht="146.25" customHeight="1" spans="1:15">
      <c r="A28" s="143" t="s">
        <v>86</v>
      </c>
      <c r="B28" s="154" t="s">
        <v>87</v>
      </c>
      <c r="C28" s="138">
        <f>C31+C30+C29</f>
        <v>56.25</v>
      </c>
      <c r="D28" s="129">
        <f t="shared" ref="D28:M28" si="5">D31+D30+D29</f>
        <v>0</v>
      </c>
      <c r="E28" s="138">
        <f t="shared" si="5"/>
        <v>1068.38</v>
      </c>
      <c r="F28" s="129">
        <f>SUM(F29:F32)</f>
        <v>9.15618</v>
      </c>
      <c r="G28" s="129">
        <f>SUM(G29:G32)</f>
        <v>169.48836</v>
      </c>
      <c r="H28" s="129">
        <f t="shared" si="5"/>
        <v>0</v>
      </c>
      <c r="I28" s="129">
        <f t="shared" si="5"/>
        <v>0</v>
      </c>
      <c r="J28" s="129">
        <f t="shared" si="5"/>
        <v>0</v>
      </c>
      <c r="K28" s="129">
        <f t="shared" si="5"/>
        <v>0</v>
      </c>
      <c r="L28" s="129">
        <f t="shared" si="5"/>
        <v>0</v>
      </c>
      <c r="M28" s="129">
        <f t="shared" si="5"/>
        <v>0</v>
      </c>
      <c r="O28" s="149" t="s">
        <v>88</v>
      </c>
    </row>
    <row r="29" ht="53.25" customHeight="1" spans="1:13">
      <c r="A29" s="143"/>
      <c r="B29" s="147" t="s">
        <v>89</v>
      </c>
      <c r="C29" s="139">
        <v>25.48</v>
      </c>
      <c r="D29" s="131"/>
      <c r="E29" s="139">
        <v>484.12</v>
      </c>
      <c r="F29" s="131"/>
      <c r="G29" s="131"/>
      <c r="H29" s="131"/>
      <c r="I29" s="131"/>
      <c r="J29" s="131"/>
      <c r="K29" s="131"/>
      <c r="L29" s="131"/>
      <c r="M29" s="131"/>
    </row>
    <row r="30" ht="66" customHeight="1" spans="1:13">
      <c r="A30" s="143"/>
      <c r="B30" s="147" t="s">
        <v>90</v>
      </c>
      <c r="C30" s="139">
        <v>11.29</v>
      </c>
      <c r="D30" s="131"/>
      <c r="E30" s="139">
        <v>214.3</v>
      </c>
      <c r="F30" s="131"/>
      <c r="G30" s="131"/>
      <c r="H30" s="131"/>
      <c r="I30" s="131"/>
      <c r="J30" s="131"/>
      <c r="K30" s="131"/>
      <c r="L30" s="131"/>
      <c r="M30" s="131"/>
    </row>
    <row r="31" ht="66" customHeight="1" spans="1:13">
      <c r="A31" s="153"/>
      <c r="B31" s="147" t="s">
        <v>91</v>
      </c>
      <c r="C31" s="139">
        <v>19.48</v>
      </c>
      <c r="D31" s="131"/>
      <c r="E31" s="139">
        <v>369.96</v>
      </c>
      <c r="F31" s="131"/>
      <c r="G31" s="131"/>
      <c r="H31" s="131"/>
      <c r="I31" s="131"/>
      <c r="J31" s="131"/>
      <c r="K31" s="131"/>
      <c r="L31" s="139"/>
      <c r="M31" s="131"/>
    </row>
    <row r="32" ht="97.5" customHeight="1" spans="1:13">
      <c r="A32" s="153"/>
      <c r="B32" s="147" t="s">
        <v>92</v>
      </c>
      <c r="C32" s="139"/>
      <c r="D32" s="131"/>
      <c r="E32" s="139"/>
      <c r="F32" s="131">
        <v>9.15618</v>
      </c>
      <c r="G32" s="131">
        <v>169.48836</v>
      </c>
      <c r="H32" s="131"/>
      <c r="I32" s="131"/>
      <c r="J32" s="131"/>
      <c r="K32" s="131"/>
      <c r="L32" s="139"/>
      <c r="M32" s="131"/>
    </row>
    <row r="33" ht="128.25" customHeight="1" spans="1:15">
      <c r="A33" s="143" t="s">
        <v>93</v>
      </c>
      <c r="B33" s="154" t="s">
        <v>40</v>
      </c>
      <c r="C33" s="144">
        <f>SUM(C34:C36)</f>
        <v>115.33199</v>
      </c>
      <c r="D33" s="144">
        <f>SUM(D34:D36)</f>
        <v>0</v>
      </c>
      <c r="E33" s="144">
        <f>SUM(E34:E36)</f>
        <v>1573.27133</v>
      </c>
      <c r="F33" s="129">
        <f>SUM(F34:F40)</f>
        <v>258.12072</v>
      </c>
      <c r="G33" s="129">
        <f>SUM(G34:G40)</f>
        <v>3099.93821</v>
      </c>
      <c r="H33" s="129">
        <f t="shared" ref="H33:M33" si="6">SUM(H34:H35)</f>
        <v>0</v>
      </c>
      <c r="I33" s="129">
        <f t="shared" si="6"/>
        <v>0</v>
      </c>
      <c r="J33" s="129">
        <f t="shared" si="6"/>
        <v>0</v>
      </c>
      <c r="K33" s="129">
        <f t="shared" si="6"/>
        <v>0</v>
      </c>
      <c r="L33" s="129">
        <f t="shared" si="6"/>
        <v>0</v>
      </c>
      <c r="M33" s="129">
        <f t="shared" si="6"/>
        <v>0</v>
      </c>
      <c r="O33" s="149" t="s">
        <v>94</v>
      </c>
    </row>
    <row r="34" ht="64.5" customHeight="1" spans="1:13">
      <c r="A34" s="143"/>
      <c r="B34" s="147" t="s">
        <v>95</v>
      </c>
      <c r="C34" s="137">
        <v>35</v>
      </c>
      <c r="D34" s="137"/>
      <c r="E34" s="137">
        <v>665</v>
      </c>
      <c r="F34" s="131"/>
      <c r="G34" s="131"/>
      <c r="H34" s="131"/>
      <c r="I34" s="131"/>
      <c r="J34" s="131"/>
      <c r="K34" s="131"/>
      <c r="L34" s="139"/>
      <c r="M34" s="131"/>
    </row>
    <row r="35" ht="33.75" customHeight="1" spans="1:13">
      <c r="A35" s="153"/>
      <c r="B35" s="147" t="s">
        <v>96</v>
      </c>
      <c r="C35" s="137">
        <v>5.785</v>
      </c>
      <c r="D35" s="137"/>
      <c r="E35" s="137">
        <v>109.915</v>
      </c>
      <c r="F35" s="131"/>
      <c r="G35" s="131"/>
      <c r="H35" s="131"/>
      <c r="I35" s="131"/>
      <c r="J35" s="131"/>
      <c r="K35" s="131"/>
      <c r="L35" s="139"/>
      <c r="M35" s="131"/>
    </row>
    <row r="36" ht="33.75" customHeight="1" spans="1:13">
      <c r="A36" s="153"/>
      <c r="B36" s="147" t="s">
        <v>97</v>
      </c>
      <c r="C36" s="137">
        <v>74.54699</v>
      </c>
      <c r="D36" s="137"/>
      <c r="E36" s="137">
        <v>798.35633</v>
      </c>
      <c r="F36" s="131"/>
      <c r="G36" s="131"/>
      <c r="H36" s="131"/>
      <c r="I36" s="131"/>
      <c r="J36" s="131"/>
      <c r="K36" s="131"/>
      <c r="L36" s="139"/>
      <c r="M36" s="131"/>
    </row>
    <row r="37" ht="96" customHeight="1" spans="1:13">
      <c r="A37" s="153"/>
      <c r="B37" s="147" t="s">
        <v>98</v>
      </c>
      <c r="C37" s="137"/>
      <c r="D37" s="137"/>
      <c r="E37" s="137"/>
      <c r="F37" s="137">
        <v>103.196</v>
      </c>
      <c r="G37" s="137">
        <v>1239.34367</v>
      </c>
      <c r="H37" s="131"/>
      <c r="I37" s="131"/>
      <c r="J37" s="131"/>
      <c r="K37" s="131"/>
      <c r="L37" s="139"/>
      <c r="M37" s="131"/>
    </row>
    <row r="38" ht="36" customHeight="1" spans="1:13">
      <c r="A38" s="153"/>
      <c r="B38" s="147" t="s">
        <v>99</v>
      </c>
      <c r="C38" s="137"/>
      <c r="D38" s="137"/>
      <c r="E38" s="137"/>
      <c r="F38" s="137">
        <v>56.785</v>
      </c>
      <c r="G38" s="137">
        <v>681.96816</v>
      </c>
      <c r="H38" s="131"/>
      <c r="I38" s="131"/>
      <c r="J38" s="131"/>
      <c r="K38" s="131"/>
      <c r="L38" s="139"/>
      <c r="M38" s="131"/>
    </row>
    <row r="39" ht="84" customHeight="1" spans="1:13">
      <c r="A39" s="153"/>
      <c r="B39" s="147" t="s">
        <v>100</v>
      </c>
      <c r="C39" s="137"/>
      <c r="D39" s="137"/>
      <c r="E39" s="137"/>
      <c r="F39" s="137">
        <v>87.78072</v>
      </c>
      <c r="G39" s="137">
        <v>1054.21928</v>
      </c>
      <c r="H39" s="131"/>
      <c r="I39" s="131"/>
      <c r="J39" s="131"/>
      <c r="K39" s="131"/>
      <c r="L39" s="139"/>
      <c r="M39" s="131"/>
    </row>
    <row r="40" ht="97.5" customHeight="1" spans="1:13">
      <c r="A40" s="153"/>
      <c r="B40" s="147" t="s">
        <v>101</v>
      </c>
      <c r="C40" s="137"/>
      <c r="D40" s="137"/>
      <c r="E40" s="137"/>
      <c r="F40" s="137">
        <v>10.359</v>
      </c>
      <c r="G40" s="137">
        <v>124.4071</v>
      </c>
      <c r="H40" s="131"/>
      <c r="I40" s="131"/>
      <c r="J40" s="131"/>
      <c r="K40" s="131"/>
      <c r="L40" s="139"/>
      <c r="M40" s="131"/>
    </row>
    <row r="41" ht="48.75" customHeight="1" spans="1:15">
      <c r="A41" s="143" t="s">
        <v>102</v>
      </c>
      <c r="B41" s="154" t="s">
        <v>103</v>
      </c>
      <c r="C41" s="129">
        <f>C42+C43+C44</f>
        <v>0</v>
      </c>
      <c r="D41" s="129">
        <f t="shared" ref="D41:M41" si="7">D42+D43+D44</f>
        <v>0</v>
      </c>
      <c r="E41" s="129">
        <f t="shared" si="7"/>
        <v>0</v>
      </c>
      <c r="F41" s="129">
        <f t="shared" si="7"/>
        <v>0</v>
      </c>
      <c r="G41" s="129">
        <f t="shared" si="7"/>
        <v>0</v>
      </c>
      <c r="H41" s="129">
        <f t="shared" si="7"/>
        <v>30</v>
      </c>
      <c r="I41" s="129">
        <f t="shared" si="7"/>
        <v>570</v>
      </c>
      <c r="J41" s="129">
        <f t="shared" si="7"/>
        <v>0</v>
      </c>
      <c r="K41" s="129">
        <f t="shared" si="7"/>
        <v>0</v>
      </c>
      <c r="L41" s="129">
        <f t="shared" si="7"/>
        <v>0</v>
      </c>
      <c r="M41" s="129">
        <f t="shared" si="7"/>
        <v>0</v>
      </c>
      <c r="O41" s="149" t="s">
        <v>104</v>
      </c>
    </row>
    <row r="42" ht="128.25" customHeight="1" spans="1:13">
      <c r="A42" s="143"/>
      <c r="B42" s="147" t="s">
        <v>105</v>
      </c>
      <c r="C42" s="131"/>
      <c r="D42" s="131"/>
      <c r="E42" s="131"/>
      <c r="F42" s="131"/>
      <c r="G42" s="131"/>
      <c r="H42" s="131"/>
      <c r="I42" s="131"/>
      <c r="J42" s="131"/>
      <c r="K42" s="131"/>
      <c r="L42" s="131"/>
      <c r="M42" s="131"/>
    </row>
    <row r="43" ht="48.75" customHeight="1" spans="1:13">
      <c r="A43" s="143"/>
      <c r="B43" s="147" t="s">
        <v>106</v>
      </c>
      <c r="C43" s="131"/>
      <c r="D43" s="131"/>
      <c r="E43" s="131"/>
      <c r="F43" s="131">
        <v>0</v>
      </c>
      <c r="G43" s="131"/>
      <c r="H43" s="131"/>
      <c r="I43" s="131"/>
      <c r="J43" s="131"/>
      <c r="K43" s="131"/>
      <c r="L43" s="131"/>
      <c r="M43" s="131"/>
    </row>
    <row r="44" ht="35.25" customHeight="1" spans="1:13">
      <c r="A44" s="153"/>
      <c r="B44" s="147" t="s">
        <v>107</v>
      </c>
      <c r="C44" s="131"/>
      <c r="D44" s="131"/>
      <c r="E44" s="131"/>
      <c r="F44" s="131"/>
      <c r="G44" s="131"/>
      <c r="H44" s="131">
        <v>30</v>
      </c>
      <c r="I44" s="131">
        <v>570</v>
      </c>
      <c r="J44" s="131"/>
      <c r="K44" s="131"/>
      <c r="L44" s="139"/>
      <c r="M44" s="131"/>
    </row>
    <row r="45" s="132" customFormat="1" ht="35.25" customHeight="1" spans="1:17">
      <c r="A45" s="143" t="s">
        <v>108</v>
      </c>
      <c r="B45" s="154" t="s">
        <v>109</v>
      </c>
      <c r="C45" s="129">
        <f>C46+C47</f>
        <v>15.2</v>
      </c>
      <c r="D45" s="129">
        <f t="shared" ref="D45:M45" si="8">D46+D47</f>
        <v>0</v>
      </c>
      <c r="E45" s="129">
        <f t="shared" si="8"/>
        <v>288.8</v>
      </c>
      <c r="F45" s="129">
        <f>F46+F47+F48</f>
        <v>795.11704</v>
      </c>
      <c r="G45" s="129">
        <f t="shared" si="8"/>
        <v>1062.1</v>
      </c>
      <c r="H45" s="129">
        <f t="shared" si="8"/>
        <v>0</v>
      </c>
      <c r="I45" s="129">
        <f t="shared" si="8"/>
        <v>0</v>
      </c>
      <c r="J45" s="129">
        <f t="shared" si="8"/>
        <v>0</v>
      </c>
      <c r="K45" s="129">
        <f t="shared" si="8"/>
        <v>0</v>
      </c>
      <c r="L45" s="129">
        <f t="shared" si="8"/>
        <v>0</v>
      </c>
      <c r="M45" s="129">
        <f t="shared" si="8"/>
        <v>0</v>
      </c>
      <c r="N45" s="145"/>
      <c r="O45" s="160" t="s">
        <v>110</v>
      </c>
      <c r="Q45" s="150"/>
    </row>
    <row r="46" ht="51.75" customHeight="1" spans="1:13">
      <c r="A46" s="153"/>
      <c r="B46" s="147" t="s">
        <v>111</v>
      </c>
      <c r="C46" s="131">
        <v>15.2</v>
      </c>
      <c r="D46" s="131"/>
      <c r="E46" s="131">
        <v>288.8</v>
      </c>
      <c r="F46" s="131"/>
      <c r="G46" s="131"/>
      <c r="H46" s="131"/>
      <c r="I46" s="131"/>
      <c r="J46" s="131"/>
      <c r="K46" s="131"/>
      <c r="L46" s="139"/>
      <c r="M46" s="131"/>
    </row>
    <row r="47" ht="51.75" customHeight="1" spans="1:13">
      <c r="A47" s="153"/>
      <c r="B47" s="147" t="s">
        <v>112</v>
      </c>
      <c r="C47" s="131"/>
      <c r="D47" s="131"/>
      <c r="E47" s="131"/>
      <c r="F47" s="131">
        <f>388.19704+139.92</f>
        <v>528.11704</v>
      </c>
      <c r="G47" s="131">
        <v>1062.1</v>
      </c>
      <c r="H47" s="131"/>
      <c r="I47" s="131"/>
      <c r="J47" s="131"/>
      <c r="K47" s="131"/>
      <c r="L47" s="139"/>
      <c r="M47" s="131"/>
    </row>
    <row r="48" ht="34.5" customHeight="1" spans="1:13">
      <c r="A48" s="153"/>
      <c r="B48" s="147" t="s">
        <v>113</v>
      </c>
      <c r="C48" s="131"/>
      <c r="D48" s="131"/>
      <c r="E48" s="131"/>
      <c r="F48" s="131">
        <v>267</v>
      </c>
      <c r="G48" s="131"/>
      <c r="H48" s="131"/>
      <c r="I48" s="131"/>
      <c r="J48" s="131"/>
      <c r="K48" s="131"/>
      <c r="L48" s="139"/>
      <c r="M48" s="131"/>
    </row>
    <row r="49" ht="51.75" customHeight="1" spans="1:15">
      <c r="A49" s="143" t="s">
        <v>114</v>
      </c>
      <c r="B49" s="128" t="s">
        <v>115</v>
      </c>
      <c r="C49" s="131"/>
      <c r="D49" s="131"/>
      <c r="E49" s="131"/>
      <c r="F49" s="144">
        <f>F50</f>
        <v>10.52655</v>
      </c>
      <c r="G49" s="144">
        <f>G50</f>
        <v>200</v>
      </c>
      <c r="H49" s="131"/>
      <c r="I49" s="131"/>
      <c r="J49" s="131"/>
      <c r="K49" s="131"/>
      <c r="L49" s="139"/>
      <c r="M49" s="131"/>
      <c r="O49" s="149" t="s">
        <v>116</v>
      </c>
    </row>
    <row r="50" ht="51.75" customHeight="1" spans="1:13">
      <c r="A50" s="153"/>
      <c r="B50" s="130" t="s">
        <v>117</v>
      </c>
      <c r="C50" s="131"/>
      <c r="D50" s="131"/>
      <c r="E50" s="131"/>
      <c r="F50" s="137">
        <v>10.52655</v>
      </c>
      <c r="G50" s="137">
        <v>200</v>
      </c>
      <c r="H50" s="131"/>
      <c r="I50" s="131"/>
      <c r="J50" s="131"/>
      <c r="K50" s="131"/>
      <c r="L50" s="139"/>
      <c r="M50" s="131"/>
    </row>
    <row r="51" ht="51.75" customHeight="1" spans="1:15">
      <c r="A51" s="143" t="s">
        <v>118</v>
      </c>
      <c r="B51" s="128" t="s">
        <v>119</v>
      </c>
      <c r="C51" s="129"/>
      <c r="D51" s="129"/>
      <c r="E51" s="129"/>
      <c r="F51" s="144">
        <f>F52+F53+F54</f>
        <v>210.54774</v>
      </c>
      <c r="G51" s="144">
        <f>G52+G53</f>
        <v>22779.42147</v>
      </c>
      <c r="H51" s="155">
        <v>160.906</v>
      </c>
      <c r="I51" s="155">
        <v>15929.77599</v>
      </c>
      <c r="J51" s="129"/>
      <c r="K51" s="129"/>
      <c r="L51" s="138"/>
      <c r="M51" s="129"/>
      <c r="O51" s="149" t="s">
        <v>120</v>
      </c>
    </row>
    <row r="52" ht="85.5" customHeight="1" spans="1:13">
      <c r="A52" s="153"/>
      <c r="B52" s="130" t="s">
        <v>121</v>
      </c>
      <c r="C52" s="131"/>
      <c r="D52" s="131"/>
      <c r="E52" s="131"/>
      <c r="F52" s="137">
        <v>100.13401</v>
      </c>
      <c r="G52" s="137">
        <v>9913.26684</v>
      </c>
      <c r="H52" s="131"/>
      <c r="I52" s="131"/>
      <c r="J52" s="131"/>
      <c r="K52" s="131"/>
      <c r="L52" s="139"/>
      <c r="M52" s="131"/>
    </row>
    <row r="53" ht="84" customHeight="1" spans="1:13">
      <c r="A53" s="153"/>
      <c r="B53" s="130" t="s">
        <v>122</v>
      </c>
      <c r="C53" s="131"/>
      <c r="D53" s="131"/>
      <c r="E53" s="131"/>
      <c r="F53" s="137">
        <f>129.96116-19.54743</f>
        <v>110.41373</v>
      </c>
      <c r="G53" s="137">
        <v>12866.15463</v>
      </c>
      <c r="H53" s="131"/>
      <c r="I53" s="131"/>
      <c r="J53" s="131"/>
      <c r="K53" s="131"/>
      <c r="L53" s="139"/>
      <c r="M53" s="131"/>
    </row>
    <row r="54" ht="36" customHeight="1" spans="1:13">
      <c r="A54" s="153"/>
      <c r="B54" s="130" t="s">
        <v>123</v>
      </c>
      <c r="C54" s="131"/>
      <c r="D54" s="131"/>
      <c r="E54" s="131"/>
      <c r="F54" s="137"/>
      <c r="G54" s="137"/>
      <c r="H54" s="131"/>
      <c r="I54" s="131"/>
      <c r="J54" s="131"/>
      <c r="K54" s="131"/>
      <c r="L54" s="139"/>
      <c r="M54" s="131"/>
    </row>
    <row r="55" spans="1:13">
      <c r="A55" s="127"/>
      <c r="B55" s="128" t="s">
        <v>50</v>
      </c>
      <c r="C55" s="129">
        <f t="shared" ref="C55:M55" si="9">C5+C8+C11+C19+C21+C22+C23+C24+C25+C28+C33+C41+C45+C49+C51</f>
        <v>19469.99354</v>
      </c>
      <c r="D55" s="129">
        <f t="shared" si="9"/>
        <v>0</v>
      </c>
      <c r="E55" s="129">
        <f t="shared" si="9"/>
        <v>96268.2106</v>
      </c>
      <c r="F55" s="129">
        <f t="shared" si="9"/>
        <v>18799.94318</v>
      </c>
      <c r="G55" s="129">
        <f t="shared" si="9"/>
        <v>51846.40183</v>
      </c>
      <c r="H55" s="129">
        <f t="shared" si="9"/>
        <v>12917.27363</v>
      </c>
      <c r="I55" s="129">
        <f t="shared" si="9"/>
        <v>41861.71599</v>
      </c>
      <c r="J55" s="129">
        <f t="shared" si="9"/>
        <v>16322.4964</v>
      </c>
      <c r="K55" s="129">
        <f t="shared" si="9"/>
        <v>0</v>
      </c>
      <c r="L55" s="129">
        <f t="shared" si="9"/>
        <v>13110</v>
      </c>
      <c r="M55" s="129">
        <f t="shared" si="9"/>
        <v>0</v>
      </c>
    </row>
  </sheetData>
  <mergeCells count="13">
    <mergeCell ref="A1:M1"/>
    <mergeCell ref="C2:M2"/>
    <mergeCell ref="C3:E3"/>
    <mergeCell ref="F3:G3"/>
    <mergeCell ref="H3:I3"/>
    <mergeCell ref="J3:K3"/>
    <mergeCell ref="L3:M3"/>
    <mergeCell ref="A2:A4"/>
    <mergeCell ref="A8:A9"/>
    <mergeCell ref="A11:A12"/>
    <mergeCell ref="A19:A20"/>
    <mergeCell ref="A25:A26"/>
    <mergeCell ref="B2:B4"/>
  </mergeCells>
  <pageMargins left="0.275590551181102" right="0.15748031496063" top="0.393700787401575" bottom="0.393700787401575" header="0.196850393700787" footer="0.15748031496063"/>
  <pageSetup paperSize="9" scale="79" fitToHeight="0" orientation="landscape" horizontalDpi="180" verticalDpi="18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8"/>
  <sheetViews>
    <sheetView zoomScale="85" zoomScaleNormal="85" topLeftCell="A19" workbookViewId="0">
      <selection activeCell="S10" sqref="S10"/>
    </sheetView>
  </sheetViews>
  <sheetFormatPr defaultColWidth="9.14285714285714" defaultRowHeight="15"/>
  <cols>
    <col min="1" max="1" width="3.85714285714286" style="102" customWidth="1"/>
    <col min="2" max="2" width="38.5714285714286" style="102" customWidth="1"/>
    <col min="3" max="3" width="11.2857142857143" style="102" customWidth="1"/>
    <col min="4" max="4" width="7.85714285714286" style="102" customWidth="1"/>
    <col min="5" max="5" width="12" style="102" customWidth="1"/>
    <col min="6" max="6" width="13.8571428571429" style="102" customWidth="1"/>
    <col min="7" max="7" width="11.8571428571429" style="102" customWidth="1"/>
    <col min="8" max="8" width="10.8571428571429" style="102" customWidth="1"/>
    <col min="9" max="9" width="10.7142857142857" style="102" customWidth="1"/>
    <col min="10" max="10" width="10.2857142857143" style="122" customWidth="1"/>
    <col min="11" max="11" width="11.2857142857143" style="122" customWidth="1"/>
    <col min="12" max="12" width="12.5714285714286" style="123" customWidth="1"/>
    <col min="13" max="13" width="10.7142857142857" style="102" customWidth="1"/>
    <col min="14" max="14" width="12.5714285714286" style="102" customWidth="1"/>
    <col min="15" max="15" width="6" style="122" customWidth="1"/>
    <col min="16" max="16" width="9.14285714285714" style="123"/>
    <col min="17" max="16384" width="9.14285714285714" style="102"/>
  </cols>
  <sheetData>
    <row r="1" ht="60" customHeight="1" spans="1:14">
      <c r="A1" s="124" t="s">
        <v>124</v>
      </c>
      <c r="B1" s="124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</row>
    <row r="2" ht="15.75" customHeight="1" spans="1:14">
      <c r="A2" s="88" t="s">
        <v>1</v>
      </c>
      <c r="B2" s="126" t="s">
        <v>2</v>
      </c>
      <c r="C2" s="88" t="s">
        <v>3</v>
      </c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</row>
    <row r="3" ht="59.25" customHeight="1" spans="1:14">
      <c r="A3" s="88"/>
      <c r="B3" s="126"/>
      <c r="C3" s="88" t="s">
        <v>4</v>
      </c>
      <c r="D3" s="88"/>
      <c r="E3" s="88"/>
      <c r="F3" s="88" t="s">
        <v>5</v>
      </c>
      <c r="G3" s="88"/>
      <c r="H3" s="88" t="s">
        <v>6</v>
      </c>
      <c r="I3" s="88"/>
      <c r="J3" s="88" t="s">
        <v>52</v>
      </c>
      <c r="K3" s="88"/>
      <c r="L3" s="88"/>
      <c r="M3" s="88" t="s">
        <v>8</v>
      </c>
      <c r="N3" s="88"/>
    </row>
    <row r="4" ht="28.5" customHeight="1" spans="1:14">
      <c r="A4" s="88"/>
      <c r="B4" s="126"/>
      <c r="C4" s="88" t="s">
        <v>9</v>
      </c>
      <c r="D4" s="88" t="s">
        <v>10</v>
      </c>
      <c r="E4" s="88" t="s">
        <v>11</v>
      </c>
      <c r="F4" s="88" t="s">
        <v>9</v>
      </c>
      <c r="G4" s="88" t="s">
        <v>11</v>
      </c>
      <c r="H4" s="88" t="s">
        <v>9</v>
      </c>
      <c r="I4" s="88" t="s">
        <v>11</v>
      </c>
      <c r="J4" s="88" t="s">
        <v>9</v>
      </c>
      <c r="K4" s="88" t="s">
        <v>11</v>
      </c>
      <c r="L4" s="88" t="s">
        <v>125</v>
      </c>
      <c r="M4" s="88" t="s">
        <v>9</v>
      </c>
      <c r="N4" s="88" t="s">
        <v>11</v>
      </c>
    </row>
    <row r="5" ht="59.25" hidden="1" customHeight="1" spans="1:16">
      <c r="A5" s="127" t="s">
        <v>12</v>
      </c>
      <c r="B5" s="128" t="s">
        <v>126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2" t="s">
        <v>54</v>
      </c>
      <c r="P5" s="123" t="s">
        <v>127</v>
      </c>
    </row>
    <row r="6" ht="59.25" hidden="1" customHeight="1" spans="1:14">
      <c r="A6" s="127"/>
      <c r="B6" s="130" t="s">
        <v>128</v>
      </c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31"/>
      <c r="N6" s="131"/>
    </row>
    <row r="7" ht="59.25" hidden="1" customHeight="1" spans="1:16">
      <c r="A7" s="127" t="s">
        <v>29</v>
      </c>
      <c r="B7" s="128" t="s">
        <v>129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2" t="s">
        <v>130</v>
      </c>
      <c r="P7" s="123" t="s">
        <v>131</v>
      </c>
    </row>
    <row r="8" ht="59.25" hidden="1" customHeight="1" spans="1:14">
      <c r="A8" s="127"/>
      <c r="B8" s="130" t="s">
        <v>132</v>
      </c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ht="59.25" hidden="1" customHeight="1" spans="1:14">
      <c r="A9" s="133"/>
      <c r="B9" s="147" t="s">
        <v>133</v>
      </c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ht="53.25" customHeight="1" spans="1:16">
      <c r="A10" s="133" t="s">
        <v>12</v>
      </c>
      <c r="B10" s="128" t="s">
        <v>134</v>
      </c>
      <c r="C10" s="129">
        <f>SUM(C11:C13)</f>
        <v>468</v>
      </c>
      <c r="D10" s="129">
        <f t="shared" ref="D10:N10" si="0">SUM(D11:D13)</f>
        <v>0</v>
      </c>
      <c r="E10" s="138">
        <f t="shared" si="0"/>
        <v>4603.85</v>
      </c>
      <c r="F10" s="129">
        <f t="shared" si="0"/>
        <v>87</v>
      </c>
      <c r="G10" s="129">
        <f t="shared" si="0"/>
        <v>0</v>
      </c>
      <c r="H10" s="129">
        <f t="shared" si="0"/>
        <v>0</v>
      </c>
      <c r="I10" s="129">
        <f t="shared" si="0"/>
        <v>0</v>
      </c>
      <c r="J10" s="129">
        <f t="shared" si="0"/>
        <v>0</v>
      </c>
      <c r="K10" s="129">
        <f t="shared" si="0"/>
        <v>0</v>
      </c>
      <c r="L10" s="129">
        <f t="shared" si="0"/>
        <v>0</v>
      </c>
      <c r="M10" s="129">
        <f t="shared" si="0"/>
        <v>0</v>
      </c>
      <c r="N10" s="129">
        <f t="shared" si="0"/>
        <v>0</v>
      </c>
      <c r="O10" s="122" t="s">
        <v>60</v>
      </c>
      <c r="P10" s="123" t="s">
        <v>135</v>
      </c>
    </row>
    <row r="11" ht="51.75" customHeight="1" spans="1:14">
      <c r="A11" s="135"/>
      <c r="B11" s="148" t="s">
        <v>136</v>
      </c>
      <c r="C11" s="131">
        <v>320</v>
      </c>
      <c r="D11" s="131"/>
      <c r="E11" s="139">
        <v>4603.85</v>
      </c>
      <c r="F11" s="131"/>
      <c r="G11" s="131"/>
      <c r="H11" s="131"/>
      <c r="I11" s="131"/>
      <c r="J11" s="131"/>
      <c r="K11" s="131"/>
      <c r="L11" s="131"/>
      <c r="M11" s="131"/>
      <c r="N11" s="131"/>
    </row>
    <row r="12" ht="68.25" customHeight="1" spans="1:14">
      <c r="A12" s="135"/>
      <c r="B12" s="148" t="s">
        <v>137</v>
      </c>
      <c r="C12" s="131">
        <v>148</v>
      </c>
      <c r="D12" s="131"/>
      <c r="E12" s="139"/>
      <c r="F12" s="131">
        <v>87</v>
      </c>
      <c r="G12" s="131"/>
      <c r="H12" s="131"/>
      <c r="I12" s="131"/>
      <c r="J12" s="131"/>
      <c r="K12" s="131"/>
      <c r="L12" s="131"/>
      <c r="M12" s="131"/>
      <c r="N12" s="131"/>
    </row>
    <row r="13" ht="52.5" customHeight="1" spans="1:14">
      <c r="A13" s="143"/>
      <c r="B13" s="148" t="s">
        <v>138</v>
      </c>
      <c r="C13" s="131"/>
      <c r="D13" s="131"/>
      <c r="E13" s="139"/>
      <c r="F13" s="131"/>
      <c r="G13" s="131"/>
      <c r="H13" s="131"/>
      <c r="I13" s="131"/>
      <c r="J13" s="131"/>
      <c r="K13" s="131"/>
      <c r="L13" s="131"/>
      <c r="M13" s="131"/>
      <c r="N13" s="131"/>
    </row>
    <row r="14" ht="33.75" customHeight="1" spans="1:16">
      <c r="A14" s="133" t="s">
        <v>29</v>
      </c>
      <c r="B14" s="128" t="s">
        <v>139</v>
      </c>
      <c r="C14" s="129">
        <f>C15</f>
        <v>729</v>
      </c>
      <c r="D14" s="129">
        <f t="shared" ref="D14:N14" si="1">D15</f>
        <v>0</v>
      </c>
      <c r="E14" s="129">
        <f t="shared" si="1"/>
        <v>72175</v>
      </c>
      <c r="F14" s="129">
        <f>SUM(F15:F21)</f>
        <v>540.927</v>
      </c>
      <c r="G14" s="129">
        <f>SUM(G15:G21)</f>
        <v>40423.441</v>
      </c>
      <c r="H14" s="129">
        <f t="shared" si="1"/>
        <v>0</v>
      </c>
      <c r="I14" s="129">
        <f t="shared" si="1"/>
        <v>0</v>
      </c>
      <c r="J14" s="129">
        <f t="shared" si="1"/>
        <v>0</v>
      </c>
      <c r="K14" s="129">
        <f t="shared" si="1"/>
        <v>0</v>
      </c>
      <c r="L14" s="129">
        <f t="shared" si="1"/>
        <v>0</v>
      </c>
      <c r="M14" s="129">
        <f t="shared" si="1"/>
        <v>0</v>
      </c>
      <c r="N14" s="129">
        <f t="shared" si="1"/>
        <v>0</v>
      </c>
      <c r="O14" s="122" t="s">
        <v>130</v>
      </c>
      <c r="P14" s="123" t="s">
        <v>140</v>
      </c>
    </row>
    <row r="15" ht="49.5" customHeight="1" spans="1:14">
      <c r="A15" s="143"/>
      <c r="B15" s="130" t="s">
        <v>141</v>
      </c>
      <c r="C15" s="131">
        <v>729</v>
      </c>
      <c r="D15" s="131"/>
      <c r="E15" s="131">
        <v>72175</v>
      </c>
      <c r="F15" s="131"/>
      <c r="G15" s="131"/>
      <c r="H15" s="131"/>
      <c r="I15" s="131"/>
      <c r="J15" s="131"/>
      <c r="K15" s="131"/>
      <c r="L15" s="131"/>
      <c r="M15" s="131"/>
      <c r="N15" s="131"/>
    </row>
    <row r="16" ht="64.5" customHeight="1" spans="1:14">
      <c r="A16" s="135"/>
      <c r="B16" s="130" t="s">
        <v>142</v>
      </c>
      <c r="C16" s="131"/>
      <c r="D16" s="131"/>
      <c r="E16" s="131"/>
      <c r="F16" s="131">
        <v>390.7</v>
      </c>
      <c r="G16" s="131">
        <v>39471.314</v>
      </c>
      <c r="H16" s="131"/>
      <c r="I16" s="131"/>
      <c r="J16" s="131"/>
      <c r="K16" s="131"/>
      <c r="L16" s="131"/>
      <c r="M16" s="131"/>
      <c r="N16" s="131"/>
    </row>
    <row r="17" ht="64.5" customHeight="1" spans="1:14">
      <c r="A17" s="135"/>
      <c r="B17" s="130" t="s">
        <v>143</v>
      </c>
      <c r="C17" s="131"/>
      <c r="D17" s="131"/>
      <c r="E17" s="131"/>
      <c r="F17" s="131">
        <f>6</f>
        <v>6</v>
      </c>
      <c r="G17" s="131">
        <v>593</v>
      </c>
      <c r="H17" s="131"/>
      <c r="I17" s="131"/>
      <c r="J17" s="131"/>
      <c r="K17" s="131"/>
      <c r="L17" s="131"/>
      <c r="M17" s="131"/>
      <c r="N17" s="131"/>
    </row>
    <row r="18" ht="94.5" customHeight="1" spans="1:14">
      <c r="A18" s="135"/>
      <c r="B18" s="130" t="s">
        <v>144</v>
      </c>
      <c r="C18" s="131"/>
      <c r="D18" s="131"/>
      <c r="E18" s="131"/>
      <c r="F18" s="131">
        <v>42.6</v>
      </c>
      <c r="G18" s="131"/>
      <c r="H18" s="131"/>
      <c r="I18" s="131"/>
      <c r="J18" s="131"/>
      <c r="K18" s="131"/>
      <c r="L18" s="131"/>
      <c r="M18" s="131"/>
      <c r="N18" s="131"/>
    </row>
    <row r="19" ht="69" customHeight="1" spans="1:14">
      <c r="A19" s="135"/>
      <c r="B19" s="130" t="s">
        <v>145</v>
      </c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</row>
    <row r="20" ht="65.25" customHeight="1" spans="1:14">
      <c r="A20" s="135"/>
      <c r="B20" s="130" t="s">
        <v>146</v>
      </c>
      <c r="C20" s="131"/>
      <c r="D20" s="131"/>
      <c r="E20" s="131"/>
      <c r="F20" s="131">
        <v>1.627</v>
      </c>
      <c r="G20" s="131">
        <v>359.127</v>
      </c>
      <c r="H20" s="131"/>
      <c r="I20" s="131"/>
      <c r="J20" s="131"/>
      <c r="K20" s="131"/>
      <c r="L20" s="131"/>
      <c r="M20" s="131"/>
      <c r="N20" s="131"/>
    </row>
    <row r="21" ht="48.75" customHeight="1" spans="1:14">
      <c r="A21" s="135"/>
      <c r="B21" s="130" t="s">
        <v>147</v>
      </c>
      <c r="C21" s="131"/>
      <c r="D21" s="131"/>
      <c r="E21" s="131"/>
      <c r="F21" s="131">
        <v>100</v>
      </c>
      <c r="G21" s="131"/>
      <c r="H21" s="131"/>
      <c r="I21" s="131"/>
      <c r="J21" s="131"/>
      <c r="K21" s="131"/>
      <c r="L21" s="131"/>
      <c r="M21" s="131"/>
      <c r="N21" s="131"/>
    </row>
    <row r="22" s="132" customFormat="1" ht="52.5" customHeight="1" spans="1:16">
      <c r="A22" s="133" t="s">
        <v>36</v>
      </c>
      <c r="B22" s="128" t="s">
        <v>115</v>
      </c>
      <c r="C22" s="138">
        <f>C23</f>
        <v>15.79</v>
      </c>
      <c r="D22" s="138">
        <f t="shared" ref="D22:N22" si="2">D23</f>
        <v>0</v>
      </c>
      <c r="E22" s="138">
        <f t="shared" si="2"/>
        <v>300</v>
      </c>
      <c r="F22" s="138">
        <f t="shared" si="2"/>
        <v>0</v>
      </c>
      <c r="G22" s="138">
        <f t="shared" si="2"/>
        <v>0</v>
      </c>
      <c r="H22" s="138">
        <f t="shared" si="2"/>
        <v>0</v>
      </c>
      <c r="I22" s="138">
        <f t="shared" si="2"/>
        <v>0</v>
      </c>
      <c r="J22" s="138">
        <f t="shared" si="2"/>
        <v>0</v>
      </c>
      <c r="K22" s="138">
        <f t="shared" si="2"/>
        <v>0</v>
      </c>
      <c r="L22" s="138">
        <f t="shared" si="2"/>
        <v>0</v>
      </c>
      <c r="M22" s="138">
        <f t="shared" si="2"/>
        <v>0</v>
      </c>
      <c r="N22" s="138">
        <f t="shared" si="2"/>
        <v>0</v>
      </c>
      <c r="O22" s="145"/>
      <c r="P22" s="146"/>
    </row>
    <row r="23" ht="48.75" customHeight="1" spans="1:14">
      <c r="A23" s="143"/>
      <c r="B23" s="130" t="s">
        <v>148</v>
      </c>
      <c r="C23" s="139">
        <v>15.79</v>
      </c>
      <c r="D23" s="139"/>
      <c r="E23" s="139">
        <v>300</v>
      </c>
      <c r="F23" s="131"/>
      <c r="G23" s="131"/>
      <c r="H23" s="131"/>
      <c r="I23" s="131"/>
      <c r="J23" s="131"/>
      <c r="K23" s="131"/>
      <c r="L23" s="131"/>
      <c r="M23" s="131"/>
      <c r="N23" s="131"/>
    </row>
    <row r="24" ht="37.5" customHeight="1" spans="1:14">
      <c r="A24" s="133" t="s">
        <v>39</v>
      </c>
      <c r="B24" s="128" t="s">
        <v>149</v>
      </c>
      <c r="C24" s="131">
        <f>C25</f>
        <v>0</v>
      </c>
      <c r="D24" s="131">
        <f t="shared" ref="D24:N24" si="3">D25</f>
        <v>0</v>
      </c>
      <c r="E24" s="131">
        <f t="shared" si="3"/>
        <v>0</v>
      </c>
      <c r="F24" s="131">
        <f t="shared" si="3"/>
        <v>0</v>
      </c>
      <c r="G24" s="131">
        <f t="shared" si="3"/>
        <v>0</v>
      </c>
      <c r="H24" s="131">
        <f t="shared" si="3"/>
        <v>0</v>
      </c>
      <c r="I24" s="131">
        <f t="shared" si="3"/>
        <v>0</v>
      </c>
      <c r="J24" s="131">
        <f t="shared" si="3"/>
        <v>0</v>
      </c>
      <c r="K24" s="131">
        <f t="shared" si="3"/>
        <v>0</v>
      </c>
      <c r="L24" s="131">
        <f t="shared" si="3"/>
        <v>0</v>
      </c>
      <c r="M24" s="131">
        <f t="shared" si="3"/>
        <v>0</v>
      </c>
      <c r="N24" s="131">
        <f t="shared" si="3"/>
        <v>0</v>
      </c>
    </row>
    <row r="25" ht="66.75" customHeight="1" spans="1:14">
      <c r="A25" s="143"/>
      <c r="B25" s="130" t="s">
        <v>150</v>
      </c>
      <c r="C25" s="131"/>
      <c r="D25" s="131"/>
      <c r="E25" s="131"/>
      <c r="F25" s="131"/>
      <c r="G25" s="131"/>
      <c r="H25" s="131"/>
      <c r="I25" s="131"/>
      <c r="J25" s="131"/>
      <c r="K25" s="131"/>
      <c r="L25" s="131"/>
      <c r="M25" s="131"/>
      <c r="N25" s="131"/>
    </row>
    <row r="26" s="132" customFormat="1" ht="53.25" customHeight="1" spans="1:16">
      <c r="A26" s="143" t="s">
        <v>46</v>
      </c>
      <c r="B26" s="128" t="s">
        <v>151</v>
      </c>
      <c r="C26" s="129"/>
      <c r="D26" s="129"/>
      <c r="E26" s="129"/>
      <c r="F26" s="129">
        <f>F27</f>
        <v>50</v>
      </c>
      <c r="G26" s="129"/>
      <c r="H26" s="129"/>
      <c r="I26" s="129"/>
      <c r="J26" s="129"/>
      <c r="K26" s="129"/>
      <c r="L26" s="129"/>
      <c r="M26" s="129"/>
      <c r="N26" s="129"/>
      <c r="O26" s="122" t="s">
        <v>130</v>
      </c>
      <c r="P26" s="123" t="s">
        <v>152</v>
      </c>
    </row>
    <row r="27" ht="53.25" customHeight="1" spans="1:14">
      <c r="A27" s="143"/>
      <c r="B27" s="130" t="s">
        <v>153</v>
      </c>
      <c r="C27" s="131"/>
      <c r="D27" s="131"/>
      <c r="E27" s="131"/>
      <c r="F27" s="131">
        <v>50</v>
      </c>
      <c r="G27" s="131"/>
      <c r="H27" s="131"/>
      <c r="I27" s="131"/>
      <c r="J27" s="131"/>
      <c r="K27" s="131"/>
      <c r="L27" s="131"/>
      <c r="M27" s="131"/>
      <c r="N27" s="131"/>
    </row>
    <row r="28" ht="15.75" spans="1:14">
      <c r="A28" s="127"/>
      <c r="B28" s="128" t="s">
        <v>50</v>
      </c>
      <c r="C28" s="129">
        <f>C10+C24+C14+C22</f>
        <v>1212.79</v>
      </c>
      <c r="D28" s="129">
        <f>D10+D24+D14+D22</f>
        <v>0</v>
      </c>
      <c r="E28" s="129">
        <f>E10+E24+E14+E22</f>
        <v>77078.85</v>
      </c>
      <c r="F28" s="129">
        <f>F10+F24+F14+F22+F26</f>
        <v>677.927</v>
      </c>
      <c r="G28" s="129">
        <f t="shared" ref="G28:N28" si="4">G10+G24+G14+G22</f>
        <v>40423.441</v>
      </c>
      <c r="H28" s="129">
        <f t="shared" si="4"/>
        <v>0</v>
      </c>
      <c r="I28" s="129">
        <f t="shared" si="4"/>
        <v>0</v>
      </c>
      <c r="J28" s="129">
        <f t="shared" si="4"/>
        <v>0</v>
      </c>
      <c r="K28" s="129">
        <f t="shared" si="4"/>
        <v>0</v>
      </c>
      <c r="L28" s="129">
        <f t="shared" si="4"/>
        <v>0</v>
      </c>
      <c r="M28" s="129">
        <f t="shared" si="4"/>
        <v>0</v>
      </c>
      <c r="N28" s="129">
        <f t="shared" si="4"/>
        <v>0</v>
      </c>
    </row>
  </sheetData>
  <mergeCells count="14">
    <mergeCell ref="A1:N1"/>
    <mergeCell ref="C2:N2"/>
    <mergeCell ref="C3:E3"/>
    <mergeCell ref="F3:G3"/>
    <mergeCell ref="H3:I3"/>
    <mergeCell ref="J3:L3"/>
    <mergeCell ref="M3:N3"/>
    <mergeCell ref="A2:A4"/>
    <mergeCell ref="A7:A8"/>
    <mergeCell ref="A10:A13"/>
    <mergeCell ref="A14:A15"/>
    <mergeCell ref="A22:A23"/>
    <mergeCell ref="A24:A25"/>
    <mergeCell ref="B2:B4"/>
  </mergeCells>
  <pageMargins left="0.393700787401575" right="0.236220472440945" top="0.52" bottom="0.393700787401575" header="0.15748031496063" footer="0.15748031496063"/>
  <pageSetup paperSize="9" scale="79" fitToHeight="0" orientation="landscape" horizontalDpi="180" verticalDpi="18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0"/>
  <sheetViews>
    <sheetView workbookViewId="0">
      <selection activeCell="F6" sqref="F6"/>
    </sheetView>
  </sheetViews>
  <sheetFormatPr defaultColWidth="9.14285714285714" defaultRowHeight="15"/>
  <cols>
    <col min="1" max="1" width="4.71428571428571" style="4" customWidth="1"/>
    <col min="2" max="2" width="38.5714285714286" style="4" customWidth="1"/>
    <col min="3" max="3" width="10.1428571428571" style="4" customWidth="1"/>
    <col min="4" max="5" width="9.14285714285714" style="4"/>
    <col min="6" max="6" width="10" style="4" customWidth="1"/>
    <col min="7" max="7" width="9.14285714285714" style="4"/>
    <col min="8" max="8" width="10.8571428571429" style="4" customWidth="1"/>
    <col min="9" max="9" width="9.14285714285714" style="4"/>
    <col min="10" max="11" width="10.7142857142857" style="4" customWidth="1"/>
    <col min="12" max="12" width="11.4285714285714" style="4" customWidth="1"/>
    <col min="13" max="13" width="10.7142857142857" style="4" customWidth="1"/>
    <col min="14" max="16384" width="9.14285714285714" style="4"/>
  </cols>
  <sheetData>
    <row r="1" s="102" customFormat="1" ht="60" customHeight="1" spans="1:15">
      <c r="A1" s="124" t="s">
        <v>154</v>
      </c>
      <c r="B1" s="124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2"/>
      <c r="O1" s="123"/>
    </row>
    <row r="2" s="102" customFormat="1" ht="15.75" customHeight="1" spans="1:15">
      <c r="A2" s="88" t="s">
        <v>1</v>
      </c>
      <c r="B2" s="126" t="s">
        <v>2</v>
      </c>
      <c r="C2" s="88" t="s">
        <v>3</v>
      </c>
      <c r="D2" s="88"/>
      <c r="E2" s="88"/>
      <c r="F2" s="88"/>
      <c r="G2" s="88"/>
      <c r="H2" s="88"/>
      <c r="I2" s="88"/>
      <c r="J2" s="88"/>
      <c r="K2" s="88"/>
      <c r="L2" s="88"/>
      <c r="M2" s="88"/>
      <c r="N2" s="122"/>
      <c r="O2" s="123"/>
    </row>
    <row r="3" s="102" customFormat="1" ht="15.75" customHeight="1" spans="1:15">
      <c r="A3" s="88"/>
      <c r="B3" s="126"/>
      <c r="C3" s="88" t="s">
        <v>155</v>
      </c>
      <c r="D3" s="88"/>
      <c r="E3" s="88"/>
      <c r="F3" s="88" t="s">
        <v>5</v>
      </c>
      <c r="G3" s="88"/>
      <c r="H3" s="88" t="s">
        <v>6</v>
      </c>
      <c r="I3" s="88"/>
      <c r="J3" s="88" t="s">
        <v>52</v>
      </c>
      <c r="K3" s="88"/>
      <c r="L3" s="88" t="s">
        <v>8</v>
      </c>
      <c r="M3" s="88"/>
      <c r="N3" s="122"/>
      <c r="O3" s="123"/>
    </row>
    <row r="4" s="102" customFormat="1" ht="15.75" spans="1:15">
      <c r="A4" s="88"/>
      <c r="B4" s="126"/>
      <c r="C4" s="88" t="s">
        <v>9</v>
      </c>
      <c r="D4" s="88" t="s">
        <v>10</v>
      </c>
      <c r="E4" s="88" t="s">
        <v>11</v>
      </c>
      <c r="F4" s="88" t="s">
        <v>9</v>
      </c>
      <c r="G4" s="88" t="s">
        <v>11</v>
      </c>
      <c r="H4" s="88" t="s">
        <v>9</v>
      </c>
      <c r="I4" s="88" t="s">
        <v>11</v>
      </c>
      <c r="J4" s="88" t="s">
        <v>9</v>
      </c>
      <c r="K4" s="88" t="s">
        <v>11</v>
      </c>
      <c r="L4" s="88" t="s">
        <v>9</v>
      </c>
      <c r="M4" s="88" t="s">
        <v>11</v>
      </c>
      <c r="N4" s="122"/>
      <c r="O4" s="123"/>
    </row>
    <row r="5" s="102" customFormat="1" ht="82.5" customHeight="1" spans="1:15">
      <c r="A5" s="133" t="s">
        <v>12</v>
      </c>
      <c r="B5" s="128" t="s">
        <v>156</v>
      </c>
      <c r="C5" s="129">
        <v>175.72498</v>
      </c>
      <c r="D5" s="129"/>
      <c r="E5" s="129"/>
      <c r="F5" s="129">
        <v>201.3</v>
      </c>
      <c r="G5" s="129"/>
      <c r="H5" s="129">
        <v>250</v>
      </c>
      <c r="I5" s="129"/>
      <c r="J5" s="129">
        <v>250</v>
      </c>
      <c r="K5" s="129"/>
      <c r="L5" s="129">
        <v>250</v>
      </c>
      <c r="M5" s="144"/>
      <c r="N5" s="122" t="s">
        <v>157</v>
      </c>
      <c r="O5" s="123" t="s">
        <v>158</v>
      </c>
    </row>
    <row r="6" s="102" customFormat="1" ht="49.5" customHeight="1" spans="1:15">
      <c r="A6" s="143"/>
      <c r="B6" s="130" t="s">
        <v>159</v>
      </c>
      <c r="C6" s="131">
        <v>42</v>
      </c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22"/>
      <c r="O6" s="123"/>
    </row>
    <row r="7" s="132" customFormat="1" ht="49.5" customHeight="1" spans="1:15">
      <c r="A7" s="133" t="s">
        <v>29</v>
      </c>
      <c r="B7" s="128" t="s">
        <v>160</v>
      </c>
      <c r="C7" s="129">
        <v>291.7</v>
      </c>
      <c r="D7" s="129">
        <f t="shared" ref="D7:M7" si="0">D8</f>
        <v>0</v>
      </c>
      <c r="E7" s="129">
        <f t="shared" si="0"/>
        <v>0</v>
      </c>
      <c r="F7" s="129">
        <v>511.1</v>
      </c>
      <c r="G7" s="129">
        <f t="shared" si="0"/>
        <v>0</v>
      </c>
      <c r="H7" s="129">
        <v>200</v>
      </c>
      <c r="I7" s="129">
        <f t="shared" si="0"/>
        <v>0</v>
      </c>
      <c r="J7" s="129">
        <v>200</v>
      </c>
      <c r="K7" s="129">
        <f t="shared" si="0"/>
        <v>0</v>
      </c>
      <c r="L7" s="129">
        <v>200</v>
      </c>
      <c r="M7" s="129">
        <f t="shared" si="0"/>
        <v>0</v>
      </c>
      <c r="N7" s="145" t="s">
        <v>161</v>
      </c>
      <c r="O7" s="146"/>
    </row>
    <row r="8" s="132" customFormat="1" ht="34.5" customHeight="1" spans="1:15">
      <c r="A8" s="143"/>
      <c r="B8" s="130" t="s">
        <v>162</v>
      </c>
      <c r="C8" s="131">
        <v>170</v>
      </c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45"/>
      <c r="O8" s="146"/>
    </row>
    <row r="9" s="132" customFormat="1" ht="34.5" customHeight="1" spans="1:15">
      <c r="A9" s="143"/>
      <c r="B9" s="130" t="s">
        <v>163</v>
      </c>
      <c r="C9" s="131"/>
      <c r="D9" s="131"/>
      <c r="E9" s="131"/>
      <c r="F9" s="131">
        <v>300</v>
      </c>
      <c r="G9" s="131"/>
      <c r="H9" s="131"/>
      <c r="I9" s="131"/>
      <c r="J9" s="131"/>
      <c r="K9" s="131"/>
      <c r="L9" s="131"/>
      <c r="M9" s="131"/>
      <c r="N9" s="145"/>
      <c r="O9" s="146"/>
    </row>
    <row r="10" s="102" customFormat="1" ht="15.75" spans="1:15">
      <c r="A10" s="127"/>
      <c r="B10" s="128" t="s">
        <v>50</v>
      </c>
      <c r="C10" s="129">
        <f>C5+C7</f>
        <v>467.42498</v>
      </c>
      <c r="D10" s="129">
        <f t="shared" ref="D10:M10" si="1">D5+D7</f>
        <v>0</v>
      </c>
      <c r="E10" s="129">
        <f t="shared" si="1"/>
        <v>0</v>
      </c>
      <c r="F10" s="129">
        <f t="shared" si="1"/>
        <v>712.4</v>
      </c>
      <c r="G10" s="129">
        <f t="shared" si="1"/>
        <v>0</v>
      </c>
      <c r="H10" s="129">
        <f t="shared" si="1"/>
        <v>450</v>
      </c>
      <c r="I10" s="129">
        <f t="shared" si="1"/>
        <v>0</v>
      </c>
      <c r="J10" s="129">
        <f t="shared" si="1"/>
        <v>450</v>
      </c>
      <c r="K10" s="129">
        <f t="shared" si="1"/>
        <v>0</v>
      </c>
      <c r="L10" s="129">
        <f t="shared" si="1"/>
        <v>450</v>
      </c>
      <c r="M10" s="129">
        <f t="shared" si="1"/>
        <v>0</v>
      </c>
      <c r="N10" s="122"/>
      <c r="O10" s="123"/>
    </row>
  </sheetData>
  <mergeCells count="10">
    <mergeCell ref="A1:M1"/>
    <mergeCell ref="C2:M2"/>
    <mergeCell ref="C3:E3"/>
    <mergeCell ref="F3:G3"/>
    <mergeCell ref="H3:I3"/>
    <mergeCell ref="J3:K3"/>
    <mergeCell ref="L3:M3"/>
    <mergeCell ref="A2:A4"/>
    <mergeCell ref="A7:A8"/>
    <mergeCell ref="B2:B4"/>
  </mergeCells>
  <pageMargins left="0.708661417322835" right="0.17" top="0.748031496062992" bottom="0.748031496062992" header="0.31496062992126" footer="0.31496062992126"/>
  <pageSetup paperSize="9" scale="8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33"/>
  <sheetViews>
    <sheetView workbookViewId="0">
      <selection activeCell="B10" sqref="B10"/>
    </sheetView>
  </sheetViews>
  <sheetFormatPr defaultColWidth="9.14285714285714" defaultRowHeight="15"/>
  <cols>
    <col min="1" max="1" width="4.71428571428571" style="4" customWidth="1"/>
    <col min="2" max="2" width="38.5714285714286" style="4" customWidth="1"/>
    <col min="3" max="3" width="9.71428571428571" style="4" customWidth="1"/>
    <col min="4" max="4" width="12.1428571428571" style="4" customWidth="1"/>
    <col min="5" max="6" width="11" style="4" customWidth="1"/>
    <col min="7" max="7" width="12.2857142857143" style="4" customWidth="1"/>
    <col min="8" max="8" width="11.1428571428571" style="4" customWidth="1"/>
    <col min="9" max="9" width="11.5714285714286" style="4" customWidth="1"/>
    <col min="10" max="10" width="11" style="4" customWidth="1"/>
    <col min="11" max="17" width="9.71428571428571" style="4" customWidth="1"/>
    <col min="18" max="16384" width="9.14285714285714" style="4"/>
  </cols>
  <sheetData>
    <row r="1" s="102" customFormat="1" ht="60" customHeight="1" spans="1:11">
      <c r="A1" s="124" t="s">
        <v>164</v>
      </c>
      <c r="B1" s="124"/>
      <c r="C1" s="125"/>
      <c r="D1" s="125"/>
      <c r="E1" s="125"/>
      <c r="F1" s="125"/>
      <c r="G1" s="125"/>
      <c r="H1" s="125"/>
      <c r="I1" s="125"/>
      <c r="J1" s="125"/>
      <c r="K1" s="125"/>
    </row>
    <row r="2" s="102" customFormat="1" ht="15.75" customHeight="1" spans="1:17">
      <c r="A2" s="88" t="s">
        <v>1</v>
      </c>
      <c r="B2" s="126" t="s">
        <v>2</v>
      </c>
      <c r="C2" s="105" t="s">
        <v>3</v>
      </c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7"/>
    </row>
    <row r="3" s="102" customFormat="1" ht="15.75" customHeight="1" spans="1:17">
      <c r="A3" s="88"/>
      <c r="B3" s="126"/>
      <c r="C3" s="105" t="s">
        <v>4</v>
      </c>
      <c r="D3" s="106"/>
      <c r="E3" s="107"/>
      <c r="F3" s="105" t="s">
        <v>5</v>
      </c>
      <c r="G3" s="106"/>
      <c r="H3" s="107"/>
      <c r="I3" s="105" t="s">
        <v>6</v>
      </c>
      <c r="J3" s="106"/>
      <c r="K3" s="107"/>
      <c r="L3" s="105" t="s">
        <v>52</v>
      </c>
      <c r="M3" s="106"/>
      <c r="N3" s="106"/>
      <c r="O3" s="88" t="s">
        <v>8</v>
      </c>
      <c r="P3" s="88"/>
      <c r="Q3" s="88"/>
    </row>
    <row r="4" s="102" customFormat="1" ht="15.75" spans="1:17">
      <c r="A4" s="88"/>
      <c r="B4" s="126"/>
      <c r="C4" s="88" t="s">
        <v>9</v>
      </c>
      <c r="D4" s="88" t="s">
        <v>11</v>
      </c>
      <c r="E4" s="88" t="s">
        <v>125</v>
      </c>
      <c r="F4" s="88" t="s">
        <v>9</v>
      </c>
      <c r="G4" s="88" t="s">
        <v>11</v>
      </c>
      <c r="H4" s="88" t="s">
        <v>125</v>
      </c>
      <c r="I4" s="88" t="s">
        <v>9</v>
      </c>
      <c r="J4" s="88" t="s">
        <v>11</v>
      </c>
      <c r="K4" s="88" t="s">
        <v>125</v>
      </c>
      <c r="L4" s="88" t="s">
        <v>9</v>
      </c>
      <c r="M4" s="88" t="s">
        <v>11</v>
      </c>
      <c r="N4" s="88" t="s">
        <v>125</v>
      </c>
      <c r="O4" s="88" t="s">
        <v>9</v>
      </c>
      <c r="P4" s="88" t="s">
        <v>11</v>
      </c>
      <c r="Q4" s="88" t="s">
        <v>125</v>
      </c>
    </row>
    <row r="5" s="102" customFormat="1" ht="33.75" customHeight="1" spans="1:17">
      <c r="A5" s="133" t="s">
        <v>12</v>
      </c>
      <c r="B5" s="134" t="s">
        <v>165</v>
      </c>
      <c r="C5" s="129">
        <f>SUM(C6:C16)</f>
        <v>0</v>
      </c>
      <c r="D5" s="129">
        <f t="shared" ref="D5:Q5" si="0">SUM(D6:D16)</f>
        <v>0</v>
      </c>
      <c r="E5" s="129">
        <f t="shared" si="0"/>
        <v>0</v>
      </c>
      <c r="F5" s="129">
        <f t="shared" si="0"/>
        <v>0</v>
      </c>
      <c r="G5" s="129">
        <f t="shared" si="0"/>
        <v>0</v>
      </c>
      <c r="H5" s="129">
        <f t="shared" si="0"/>
        <v>0</v>
      </c>
      <c r="I5" s="129">
        <f t="shared" si="0"/>
        <v>451</v>
      </c>
      <c r="J5" s="129">
        <f t="shared" si="0"/>
        <v>8549</v>
      </c>
      <c r="K5" s="129">
        <f t="shared" si="0"/>
        <v>0</v>
      </c>
      <c r="L5" s="129">
        <f t="shared" si="0"/>
        <v>0</v>
      </c>
      <c r="M5" s="129">
        <f t="shared" si="0"/>
        <v>0</v>
      </c>
      <c r="N5" s="129">
        <f t="shared" si="0"/>
        <v>0</v>
      </c>
      <c r="O5" s="129">
        <f t="shared" si="0"/>
        <v>0</v>
      </c>
      <c r="P5" s="129">
        <f t="shared" si="0"/>
        <v>0</v>
      </c>
      <c r="Q5" s="129">
        <f t="shared" si="0"/>
        <v>0</v>
      </c>
    </row>
    <row r="6" s="102" customFormat="1" ht="49.5" customHeight="1" spans="1:17">
      <c r="A6" s="135"/>
      <c r="B6" s="136" t="s">
        <v>166</v>
      </c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40"/>
      <c r="O6" s="129"/>
      <c r="P6" s="129"/>
      <c r="Q6" s="117"/>
    </row>
    <row r="7" s="102" customFormat="1" ht="50.25" customHeight="1" spans="1:17">
      <c r="A7" s="135"/>
      <c r="B7" s="130" t="s">
        <v>167</v>
      </c>
      <c r="C7" s="131"/>
      <c r="D7" s="131"/>
      <c r="E7" s="131"/>
      <c r="F7" s="137"/>
      <c r="G7" s="137"/>
      <c r="H7" s="137"/>
      <c r="I7" s="131"/>
      <c r="J7" s="131"/>
      <c r="K7" s="131"/>
      <c r="L7" s="131"/>
      <c r="M7" s="131"/>
      <c r="N7" s="141"/>
      <c r="O7" s="131"/>
      <c r="P7" s="131"/>
      <c r="Q7" s="117"/>
    </row>
    <row r="8" s="102" customFormat="1" ht="47.25" customHeight="1" spans="1:17">
      <c r="A8" s="135"/>
      <c r="B8" s="130" t="s">
        <v>168</v>
      </c>
      <c r="C8" s="131"/>
      <c r="D8" s="131"/>
      <c r="E8" s="131"/>
      <c r="F8" s="137"/>
      <c r="G8" s="137"/>
      <c r="H8" s="137"/>
      <c r="I8" s="131"/>
      <c r="J8" s="131"/>
      <c r="K8" s="131"/>
      <c r="L8" s="131"/>
      <c r="M8" s="131"/>
      <c r="N8" s="141"/>
      <c r="O8" s="131"/>
      <c r="P8" s="131"/>
      <c r="Q8" s="117"/>
    </row>
    <row r="9" s="102" customFormat="1" ht="47.25" customHeight="1" spans="1:17">
      <c r="A9" s="135"/>
      <c r="B9" s="130" t="s">
        <v>169</v>
      </c>
      <c r="C9" s="131"/>
      <c r="D9" s="131"/>
      <c r="E9" s="131"/>
      <c r="F9" s="137"/>
      <c r="G9" s="131"/>
      <c r="H9" s="131"/>
      <c r="I9" s="131"/>
      <c r="J9" s="131"/>
      <c r="K9" s="131"/>
      <c r="L9" s="131"/>
      <c r="M9" s="131"/>
      <c r="N9" s="141"/>
      <c r="O9" s="131"/>
      <c r="P9" s="131"/>
      <c r="Q9" s="117"/>
    </row>
    <row r="10" s="102" customFormat="1" ht="31.5" customHeight="1" spans="1:18">
      <c r="A10" s="135"/>
      <c r="B10" s="130" t="s">
        <v>170</v>
      </c>
      <c r="C10" s="131"/>
      <c r="D10" s="131"/>
      <c r="E10" s="131"/>
      <c r="F10" s="137"/>
      <c r="G10" s="131"/>
      <c r="H10" s="131"/>
      <c r="I10" s="131">
        <v>451</v>
      </c>
      <c r="J10" s="131">
        <v>8549</v>
      </c>
      <c r="K10" s="131"/>
      <c r="L10" s="131"/>
      <c r="M10" s="131"/>
      <c r="N10" s="141"/>
      <c r="O10" s="131"/>
      <c r="P10" s="131"/>
      <c r="Q10" s="117"/>
      <c r="R10" s="102" t="s">
        <v>171</v>
      </c>
    </row>
    <row r="11" s="102" customFormat="1" ht="31.5" customHeight="1" spans="1:17">
      <c r="A11" s="135"/>
      <c r="B11" s="130" t="s">
        <v>172</v>
      </c>
      <c r="C11" s="131"/>
      <c r="D11" s="131"/>
      <c r="E11" s="131"/>
      <c r="F11" s="137"/>
      <c r="G11" s="131"/>
      <c r="H11" s="131"/>
      <c r="I11" s="131"/>
      <c r="J11" s="131"/>
      <c r="K11" s="131"/>
      <c r="L11" s="131"/>
      <c r="M11" s="131"/>
      <c r="N11" s="141"/>
      <c r="O11" s="131"/>
      <c r="P11" s="131"/>
      <c r="Q11" s="117"/>
    </row>
    <row r="12" s="102" customFormat="1" ht="31.5" customHeight="1" spans="1:17">
      <c r="A12" s="135"/>
      <c r="B12" s="130" t="s">
        <v>173</v>
      </c>
      <c r="C12" s="131"/>
      <c r="D12" s="131"/>
      <c r="E12" s="131"/>
      <c r="F12" s="137"/>
      <c r="G12" s="131"/>
      <c r="H12" s="131"/>
      <c r="I12" s="131"/>
      <c r="J12" s="131"/>
      <c r="K12" s="131"/>
      <c r="L12" s="131"/>
      <c r="M12" s="131"/>
      <c r="N12" s="141"/>
      <c r="O12" s="131"/>
      <c r="P12" s="131"/>
      <c r="Q12" s="117"/>
    </row>
    <row r="13" s="102" customFormat="1" ht="33.75" customHeight="1" spans="1:17">
      <c r="A13" s="135"/>
      <c r="B13" s="130" t="s">
        <v>174</v>
      </c>
      <c r="C13" s="131"/>
      <c r="D13" s="131"/>
      <c r="E13" s="131"/>
      <c r="F13" s="137"/>
      <c r="G13" s="131"/>
      <c r="H13" s="131"/>
      <c r="I13" s="131"/>
      <c r="J13" s="131"/>
      <c r="K13" s="131"/>
      <c r="L13" s="131"/>
      <c r="M13" s="131"/>
      <c r="N13" s="141"/>
      <c r="O13" s="131"/>
      <c r="P13" s="131"/>
      <c r="Q13" s="117"/>
    </row>
    <row r="14" s="102" customFormat="1" ht="50.25" customHeight="1" spans="1:17">
      <c r="A14" s="135"/>
      <c r="B14" s="130" t="s">
        <v>175</v>
      </c>
      <c r="C14" s="131"/>
      <c r="D14" s="131"/>
      <c r="E14" s="131"/>
      <c r="F14" s="137"/>
      <c r="G14" s="131"/>
      <c r="H14" s="131"/>
      <c r="I14" s="131"/>
      <c r="J14" s="131"/>
      <c r="K14" s="131"/>
      <c r="L14" s="131"/>
      <c r="M14" s="131"/>
      <c r="N14" s="141"/>
      <c r="O14" s="131"/>
      <c r="P14" s="131"/>
      <c r="Q14" s="117"/>
    </row>
    <row r="15" s="102" customFormat="1" ht="33" customHeight="1" spans="1:17">
      <c r="A15" s="135"/>
      <c r="B15" s="130" t="s">
        <v>176</v>
      </c>
      <c r="C15" s="131"/>
      <c r="D15" s="131"/>
      <c r="E15" s="131"/>
      <c r="F15" s="137"/>
      <c r="G15" s="131"/>
      <c r="H15" s="131"/>
      <c r="I15" s="131"/>
      <c r="J15" s="131"/>
      <c r="K15" s="131"/>
      <c r="L15" s="131"/>
      <c r="M15" s="131"/>
      <c r="N15" s="141"/>
      <c r="O15" s="131"/>
      <c r="P15" s="131"/>
      <c r="Q15" s="117"/>
    </row>
    <row r="16" s="102" customFormat="1" ht="49.5" customHeight="1" spans="1:17">
      <c r="A16" s="135"/>
      <c r="B16" s="130" t="s">
        <v>177</v>
      </c>
      <c r="C16" s="131"/>
      <c r="D16" s="131"/>
      <c r="E16" s="131"/>
      <c r="F16" s="137"/>
      <c r="G16" s="131"/>
      <c r="H16" s="131"/>
      <c r="I16" s="131"/>
      <c r="J16" s="131"/>
      <c r="K16" s="131"/>
      <c r="L16" s="131"/>
      <c r="M16" s="131"/>
      <c r="N16" s="141"/>
      <c r="O16" s="131"/>
      <c r="P16" s="131"/>
      <c r="Q16" s="117"/>
    </row>
    <row r="17" s="132" customFormat="1" ht="32.25" customHeight="1" spans="1:18">
      <c r="A17" s="135" t="s">
        <v>29</v>
      </c>
      <c r="B17" s="128" t="s">
        <v>178</v>
      </c>
      <c r="C17" s="138">
        <f>SUM(C18:C25)</f>
        <v>921.97</v>
      </c>
      <c r="D17" s="138">
        <f t="shared" ref="D17:Q17" si="1">SUM(D18:D25)</f>
        <v>11734.38</v>
      </c>
      <c r="E17" s="138">
        <f t="shared" si="1"/>
        <v>5779.62</v>
      </c>
      <c r="F17" s="138">
        <f t="shared" si="1"/>
        <v>1500</v>
      </c>
      <c r="G17" s="138">
        <f t="shared" si="1"/>
        <v>19573.8</v>
      </c>
      <c r="H17" s="138">
        <f t="shared" si="1"/>
        <v>8926.2</v>
      </c>
      <c r="I17" s="138">
        <f t="shared" si="1"/>
        <v>0</v>
      </c>
      <c r="J17" s="138">
        <f t="shared" si="1"/>
        <v>0</v>
      </c>
      <c r="K17" s="138">
        <f t="shared" si="1"/>
        <v>0</v>
      </c>
      <c r="L17" s="138">
        <f t="shared" si="1"/>
        <v>0</v>
      </c>
      <c r="M17" s="138">
        <f t="shared" si="1"/>
        <v>0</v>
      </c>
      <c r="N17" s="138">
        <f t="shared" si="1"/>
        <v>0</v>
      </c>
      <c r="O17" s="138">
        <f t="shared" si="1"/>
        <v>0</v>
      </c>
      <c r="P17" s="138">
        <f t="shared" si="1"/>
        <v>0</v>
      </c>
      <c r="Q17" s="138">
        <f t="shared" si="1"/>
        <v>0</v>
      </c>
      <c r="R17" s="132">
        <v>55550</v>
      </c>
    </row>
    <row r="18" s="132" customFormat="1" ht="81" customHeight="1" spans="1:17">
      <c r="A18" s="135"/>
      <c r="B18" s="130" t="s">
        <v>179</v>
      </c>
      <c r="C18" s="139">
        <v>921.97</v>
      </c>
      <c r="D18" s="139">
        <v>11734.38</v>
      </c>
      <c r="E18" s="139">
        <v>5779.62</v>
      </c>
      <c r="F18" s="131"/>
      <c r="G18" s="131"/>
      <c r="H18" s="131"/>
      <c r="I18" s="131"/>
      <c r="J18" s="131"/>
      <c r="K18" s="131"/>
      <c r="L18" s="131"/>
      <c r="M18" s="131"/>
      <c r="N18" s="141"/>
      <c r="O18" s="131"/>
      <c r="P18" s="131"/>
      <c r="Q18" s="117"/>
    </row>
    <row r="19" s="132" customFormat="1" ht="84" customHeight="1" spans="1:17">
      <c r="A19" s="135"/>
      <c r="B19" s="130" t="s">
        <v>180</v>
      </c>
      <c r="C19" s="138"/>
      <c r="D19" s="138"/>
      <c r="E19" s="138"/>
      <c r="F19" s="129"/>
      <c r="G19" s="129"/>
      <c r="H19" s="129"/>
      <c r="I19" s="129"/>
      <c r="J19" s="129"/>
      <c r="K19" s="129"/>
      <c r="L19" s="129"/>
      <c r="M19" s="129"/>
      <c r="N19" s="140"/>
      <c r="O19" s="129"/>
      <c r="P19" s="129"/>
      <c r="Q19" s="142"/>
    </row>
    <row r="20" s="132" customFormat="1" ht="153" customHeight="1" spans="1:17">
      <c r="A20" s="135"/>
      <c r="B20" s="130" t="s">
        <v>181</v>
      </c>
      <c r="C20" s="138"/>
      <c r="D20" s="138"/>
      <c r="E20" s="138"/>
      <c r="F20" s="129"/>
      <c r="G20" s="129"/>
      <c r="H20" s="129"/>
      <c r="I20" s="129"/>
      <c r="J20" s="129"/>
      <c r="K20" s="129"/>
      <c r="L20" s="129"/>
      <c r="M20" s="129"/>
      <c r="N20" s="140"/>
      <c r="O20" s="129"/>
      <c r="P20" s="129"/>
      <c r="Q20" s="142"/>
    </row>
    <row r="21" s="132" customFormat="1" ht="83.25" customHeight="1" spans="1:17">
      <c r="A21" s="135"/>
      <c r="B21" s="130" t="s">
        <v>182</v>
      </c>
      <c r="C21" s="138"/>
      <c r="D21" s="138"/>
      <c r="E21" s="138"/>
      <c r="F21" s="129"/>
      <c r="G21" s="129"/>
      <c r="H21" s="129"/>
      <c r="I21" s="129"/>
      <c r="J21" s="129"/>
      <c r="K21" s="129"/>
      <c r="L21" s="129"/>
      <c r="M21" s="129"/>
      <c r="N21" s="140"/>
      <c r="O21" s="129"/>
      <c r="P21" s="129"/>
      <c r="Q21" s="142"/>
    </row>
    <row r="22" s="132" customFormat="1" ht="86.25" customHeight="1" spans="1:17">
      <c r="A22" s="135"/>
      <c r="B22" s="130" t="s">
        <v>183</v>
      </c>
      <c r="C22" s="138"/>
      <c r="D22" s="138"/>
      <c r="E22" s="138"/>
      <c r="F22" s="129"/>
      <c r="G22" s="129"/>
      <c r="H22" s="129"/>
      <c r="I22" s="129"/>
      <c r="J22" s="129"/>
      <c r="K22" s="129"/>
      <c r="L22" s="129"/>
      <c r="M22" s="129"/>
      <c r="N22" s="140"/>
      <c r="O22" s="129"/>
      <c r="P22" s="129"/>
      <c r="Q22" s="142"/>
    </row>
    <row r="23" s="132" customFormat="1" ht="42" customHeight="1" spans="1:17">
      <c r="A23" s="135"/>
      <c r="B23" s="130" t="s">
        <v>184</v>
      </c>
      <c r="C23" s="138"/>
      <c r="D23" s="138"/>
      <c r="E23" s="138"/>
      <c r="F23" s="129"/>
      <c r="G23" s="129"/>
      <c r="H23" s="129"/>
      <c r="I23" s="129"/>
      <c r="J23" s="129"/>
      <c r="K23" s="129"/>
      <c r="L23" s="129"/>
      <c r="M23" s="129"/>
      <c r="N23" s="140"/>
      <c r="O23" s="129"/>
      <c r="P23" s="129"/>
      <c r="Q23" s="142"/>
    </row>
    <row r="24" s="132" customFormat="1" ht="68.25" customHeight="1" spans="1:17">
      <c r="A24" s="135"/>
      <c r="B24" s="130" t="s">
        <v>185</v>
      </c>
      <c r="C24" s="138"/>
      <c r="D24" s="138"/>
      <c r="E24" s="138"/>
      <c r="F24" s="131">
        <v>1500</v>
      </c>
      <c r="G24" s="131">
        <v>19573.8</v>
      </c>
      <c r="H24" s="131">
        <v>8926.2</v>
      </c>
      <c r="I24" s="129"/>
      <c r="J24" s="129"/>
      <c r="K24" s="129"/>
      <c r="L24" s="129"/>
      <c r="M24" s="129"/>
      <c r="N24" s="140"/>
      <c r="O24" s="129"/>
      <c r="P24" s="129"/>
      <c r="Q24" s="142"/>
    </row>
    <row r="25" s="132" customFormat="1" ht="78.75" spans="1:17">
      <c r="A25" s="135"/>
      <c r="B25" s="130" t="s">
        <v>186</v>
      </c>
      <c r="C25" s="138"/>
      <c r="D25" s="138"/>
      <c r="E25" s="138"/>
      <c r="F25" s="129"/>
      <c r="G25" s="129"/>
      <c r="H25" s="129"/>
      <c r="I25" s="129"/>
      <c r="J25" s="129"/>
      <c r="K25" s="129"/>
      <c r="L25" s="129"/>
      <c r="M25" s="129"/>
      <c r="N25" s="140"/>
      <c r="O25" s="129"/>
      <c r="P25" s="129"/>
      <c r="Q25" s="142"/>
    </row>
    <row r="26" s="132" customFormat="1" ht="47.25" hidden="1" customHeight="1" spans="1:17">
      <c r="A26" s="135"/>
      <c r="B26" s="130"/>
      <c r="C26" s="138"/>
      <c r="D26" s="138"/>
      <c r="E26" s="138"/>
      <c r="F26" s="129"/>
      <c r="G26" s="129"/>
      <c r="H26" s="129"/>
      <c r="I26" s="129"/>
      <c r="J26" s="129"/>
      <c r="K26" s="129"/>
      <c r="L26" s="129"/>
      <c r="M26" s="129"/>
      <c r="N26" s="140"/>
      <c r="O26" s="129"/>
      <c r="P26" s="129"/>
      <c r="Q26" s="142"/>
    </row>
    <row r="27" s="132" customFormat="1" ht="47.25" hidden="1" customHeight="1" spans="1:17">
      <c r="A27" s="135"/>
      <c r="B27" s="130"/>
      <c r="C27" s="138"/>
      <c r="D27" s="138"/>
      <c r="E27" s="138"/>
      <c r="F27" s="129"/>
      <c r="G27" s="129"/>
      <c r="H27" s="129"/>
      <c r="I27" s="129"/>
      <c r="J27" s="129"/>
      <c r="K27" s="129"/>
      <c r="L27" s="129"/>
      <c r="M27" s="129"/>
      <c r="N27" s="140"/>
      <c r="O27" s="129"/>
      <c r="P27" s="129"/>
      <c r="Q27" s="142"/>
    </row>
    <row r="28" s="132" customFormat="1" ht="47.25" hidden="1" customHeight="1" spans="1:17">
      <c r="A28" s="135"/>
      <c r="B28" s="130"/>
      <c r="C28" s="138"/>
      <c r="D28" s="138"/>
      <c r="E28" s="138"/>
      <c r="F28" s="129"/>
      <c r="G28" s="129"/>
      <c r="H28" s="129"/>
      <c r="I28" s="129"/>
      <c r="J28" s="129"/>
      <c r="K28" s="129"/>
      <c r="L28" s="129"/>
      <c r="M28" s="129"/>
      <c r="N28" s="140"/>
      <c r="O28" s="129"/>
      <c r="P28" s="129"/>
      <c r="Q28" s="142"/>
    </row>
    <row r="29" s="132" customFormat="1" ht="47.25" hidden="1" customHeight="1" spans="1:17">
      <c r="A29" s="135"/>
      <c r="B29" s="130"/>
      <c r="C29" s="138"/>
      <c r="D29" s="138"/>
      <c r="E29" s="138"/>
      <c r="F29" s="129"/>
      <c r="G29" s="129"/>
      <c r="H29" s="129"/>
      <c r="I29" s="129"/>
      <c r="J29" s="129"/>
      <c r="K29" s="129"/>
      <c r="L29" s="129"/>
      <c r="M29" s="129"/>
      <c r="N29" s="140"/>
      <c r="O29" s="129"/>
      <c r="P29" s="129"/>
      <c r="Q29" s="142"/>
    </row>
    <row r="30" s="132" customFormat="1" ht="47.25" hidden="1" customHeight="1" spans="1:17">
      <c r="A30" s="135"/>
      <c r="B30" s="130"/>
      <c r="C30" s="138"/>
      <c r="D30" s="138"/>
      <c r="E30" s="138"/>
      <c r="F30" s="129"/>
      <c r="G30" s="129"/>
      <c r="H30" s="129"/>
      <c r="I30" s="129"/>
      <c r="J30" s="129"/>
      <c r="K30" s="129"/>
      <c r="L30" s="129"/>
      <c r="M30" s="129"/>
      <c r="N30" s="140"/>
      <c r="O30" s="129"/>
      <c r="P30" s="129"/>
      <c r="Q30" s="142"/>
    </row>
    <row r="31" s="132" customFormat="1" ht="47.25" hidden="1" customHeight="1" spans="1:17">
      <c r="A31" s="135"/>
      <c r="B31" s="130"/>
      <c r="C31" s="138"/>
      <c r="D31" s="138"/>
      <c r="E31" s="138"/>
      <c r="F31" s="129"/>
      <c r="G31" s="129"/>
      <c r="H31" s="129"/>
      <c r="I31" s="129"/>
      <c r="J31" s="129"/>
      <c r="K31" s="129"/>
      <c r="L31" s="129"/>
      <c r="M31" s="129"/>
      <c r="N31" s="140"/>
      <c r="O31" s="129"/>
      <c r="P31" s="129"/>
      <c r="Q31" s="142"/>
    </row>
    <row r="32" s="132" customFormat="1" ht="47.25" hidden="1" customHeight="1" spans="1:17">
      <c r="A32" s="135"/>
      <c r="B32" s="130"/>
      <c r="C32" s="138"/>
      <c r="D32" s="138"/>
      <c r="E32" s="138"/>
      <c r="F32" s="129"/>
      <c r="G32" s="129"/>
      <c r="H32" s="129"/>
      <c r="I32" s="129"/>
      <c r="J32" s="129"/>
      <c r="K32" s="129"/>
      <c r="L32" s="129"/>
      <c r="M32" s="129"/>
      <c r="N32" s="140"/>
      <c r="O32" s="129"/>
      <c r="P32" s="129"/>
      <c r="Q32" s="142"/>
    </row>
    <row r="33" s="102" customFormat="1" ht="15.75" spans="1:17">
      <c r="A33" s="127"/>
      <c r="B33" s="128" t="s">
        <v>50</v>
      </c>
      <c r="C33" s="138">
        <f>C5+C17</f>
        <v>921.97</v>
      </c>
      <c r="D33" s="138">
        <f t="shared" ref="D33:F33" si="2">D5+D17</f>
        <v>11734.38</v>
      </c>
      <c r="E33" s="138">
        <f t="shared" si="2"/>
        <v>5779.62</v>
      </c>
      <c r="F33" s="138">
        <f t="shared" si="2"/>
        <v>1500</v>
      </c>
      <c r="G33" s="138">
        <f t="shared" ref="G33:Q33" si="3">G5+G17</f>
        <v>19573.8</v>
      </c>
      <c r="H33" s="138">
        <f t="shared" si="3"/>
        <v>8926.2</v>
      </c>
      <c r="I33" s="138">
        <f t="shared" si="3"/>
        <v>451</v>
      </c>
      <c r="J33" s="138">
        <f t="shared" si="3"/>
        <v>8549</v>
      </c>
      <c r="K33" s="138">
        <f t="shared" si="3"/>
        <v>0</v>
      </c>
      <c r="L33" s="138">
        <f t="shared" si="3"/>
        <v>0</v>
      </c>
      <c r="M33" s="138">
        <f t="shared" si="3"/>
        <v>0</v>
      </c>
      <c r="N33" s="138">
        <f t="shared" si="3"/>
        <v>0</v>
      </c>
      <c r="O33" s="138">
        <f t="shared" si="3"/>
        <v>0</v>
      </c>
      <c r="P33" s="138">
        <f t="shared" si="3"/>
        <v>0</v>
      </c>
      <c r="Q33" s="138">
        <f t="shared" si="3"/>
        <v>0</v>
      </c>
    </row>
  </sheetData>
  <mergeCells count="11">
    <mergeCell ref="A1:J1"/>
    <mergeCell ref="C2:Q2"/>
    <mergeCell ref="C3:E3"/>
    <mergeCell ref="F3:H3"/>
    <mergeCell ref="I3:K3"/>
    <mergeCell ref="L3:N3"/>
    <mergeCell ref="O3:Q3"/>
    <mergeCell ref="A2:A4"/>
    <mergeCell ref="A5:A16"/>
    <mergeCell ref="A17:A19"/>
    <mergeCell ref="B2:B4"/>
  </mergeCells>
  <pageMargins left="0.41" right="0.32" top="0.43" bottom="0.16" header="0.31496062992126" footer="0.16"/>
  <pageSetup paperSize="9" scale="6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7"/>
  <sheetViews>
    <sheetView workbookViewId="0">
      <selection activeCell="V7" sqref="A1:V7"/>
    </sheetView>
  </sheetViews>
  <sheetFormatPr defaultColWidth="9.14285714285714" defaultRowHeight="15" outlineLevelRow="6"/>
  <cols>
    <col min="1" max="1" width="3.85714285714286" style="102" customWidth="1"/>
    <col min="2" max="2" width="38.5714285714286" style="102" customWidth="1"/>
    <col min="3" max="14" width="7.85714285714286" style="102" customWidth="1"/>
    <col min="15" max="16" width="7.85714285714286" style="122" customWidth="1"/>
    <col min="17" max="18" width="7.85714285714286" style="123" customWidth="1"/>
    <col min="19" max="20" width="7.85714285714286" style="102" customWidth="1"/>
    <col min="21" max="16384" width="9.14285714285714" style="102"/>
  </cols>
  <sheetData>
    <row r="1" ht="60" customHeight="1" spans="1:20">
      <c r="A1" s="124" t="s">
        <v>187</v>
      </c>
      <c r="B1" s="124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</row>
    <row r="2" ht="15.75" customHeight="1" spans="1:22">
      <c r="A2" s="88" t="s">
        <v>1</v>
      </c>
      <c r="B2" s="126" t="s">
        <v>2</v>
      </c>
      <c r="C2" s="105" t="s">
        <v>3</v>
      </c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7"/>
    </row>
    <row r="3" ht="15.75" customHeight="1" spans="1:22">
      <c r="A3" s="88"/>
      <c r="B3" s="126"/>
      <c r="C3" s="88" t="s">
        <v>4</v>
      </c>
      <c r="D3" s="88"/>
      <c r="E3" s="88"/>
      <c r="F3" s="88"/>
      <c r="G3" s="88" t="s">
        <v>5</v>
      </c>
      <c r="H3" s="88"/>
      <c r="I3" s="88"/>
      <c r="J3" s="88"/>
      <c r="K3" s="88" t="s">
        <v>6</v>
      </c>
      <c r="L3" s="88"/>
      <c r="M3" s="88"/>
      <c r="N3" s="88"/>
      <c r="O3" s="88" t="s">
        <v>7</v>
      </c>
      <c r="P3" s="88"/>
      <c r="Q3" s="88"/>
      <c r="R3" s="88"/>
      <c r="S3" s="88" t="s">
        <v>8</v>
      </c>
      <c r="T3" s="88"/>
      <c r="U3" s="88"/>
      <c r="V3" s="88"/>
    </row>
    <row r="4" ht="15.75" spans="1:22">
      <c r="A4" s="88"/>
      <c r="B4" s="126"/>
      <c r="C4" s="88" t="s">
        <v>9</v>
      </c>
      <c r="D4" s="88" t="s">
        <v>10</v>
      </c>
      <c r="E4" s="88" t="s">
        <v>11</v>
      </c>
      <c r="F4" s="88" t="s">
        <v>125</v>
      </c>
      <c r="G4" s="88" t="s">
        <v>9</v>
      </c>
      <c r="H4" s="88" t="s">
        <v>10</v>
      </c>
      <c r="I4" s="88" t="s">
        <v>11</v>
      </c>
      <c r="J4" s="88" t="s">
        <v>125</v>
      </c>
      <c r="K4" s="88" t="s">
        <v>9</v>
      </c>
      <c r="L4" s="88" t="s">
        <v>10</v>
      </c>
      <c r="M4" s="88" t="s">
        <v>11</v>
      </c>
      <c r="N4" s="88" t="s">
        <v>125</v>
      </c>
      <c r="O4" s="88" t="s">
        <v>9</v>
      </c>
      <c r="P4" s="88" t="s">
        <v>10</v>
      </c>
      <c r="Q4" s="88" t="s">
        <v>11</v>
      </c>
      <c r="R4" s="88" t="s">
        <v>125</v>
      </c>
      <c r="S4" s="88" t="s">
        <v>9</v>
      </c>
      <c r="T4" s="88" t="s">
        <v>10</v>
      </c>
      <c r="U4" s="88" t="s">
        <v>11</v>
      </c>
      <c r="V4" s="88" t="s">
        <v>125</v>
      </c>
    </row>
    <row r="5" ht="38.25" customHeight="1" spans="1:22">
      <c r="A5" s="127" t="s">
        <v>12</v>
      </c>
      <c r="B5" s="128" t="s">
        <v>188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17"/>
      <c r="V5" s="117"/>
    </row>
    <row r="6" ht="66.75" hidden="1" customHeight="1" spans="1:22">
      <c r="A6" s="127"/>
      <c r="B6" s="130" t="s">
        <v>189</v>
      </c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31"/>
      <c r="T6" s="131"/>
      <c r="U6" s="117"/>
      <c r="V6" s="117"/>
    </row>
    <row r="7" ht="15.75" spans="1:22">
      <c r="A7" s="127"/>
      <c r="B7" s="128" t="s">
        <v>50</v>
      </c>
      <c r="C7" s="129">
        <f>C5</f>
        <v>0</v>
      </c>
      <c r="D7" s="129">
        <f t="shared" ref="D7:V7" si="0">D5</f>
        <v>0</v>
      </c>
      <c r="E7" s="129">
        <f t="shared" si="0"/>
        <v>0</v>
      </c>
      <c r="F7" s="129">
        <f t="shared" si="0"/>
        <v>0</v>
      </c>
      <c r="G7" s="129">
        <f t="shared" si="0"/>
        <v>0</v>
      </c>
      <c r="H7" s="129">
        <f t="shared" si="0"/>
        <v>0</v>
      </c>
      <c r="I7" s="129">
        <f t="shared" si="0"/>
        <v>0</v>
      </c>
      <c r="J7" s="129">
        <f t="shared" si="0"/>
        <v>0</v>
      </c>
      <c r="K7" s="129">
        <f t="shared" si="0"/>
        <v>0</v>
      </c>
      <c r="L7" s="129">
        <f t="shared" si="0"/>
        <v>0</v>
      </c>
      <c r="M7" s="129">
        <f t="shared" si="0"/>
        <v>0</v>
      </c>
      <c r="N7" s="129">
        <f t="shared" si="0"/>
        <v>0</v>
      </c>
      <c r="O7" s="129">
        <f t="shared" si="0"/>
        <v>0</v>
      </c>
      <c r="P7" s="129">
        <f t="shared" si="0"/>
        <v>0</v>
      </c>
      <c r="Q7" s="129">
        <f t="shared" si="0"/>
        <v>0</v>
      </c>
      <c r="R7" s="129">
        <f t="shared" si="0"/>
        <v>0</v>
      </c>
      <c r="S7" s="129">
        <f t="shared" si="0"/>
        <v>0</v>
      </c>
      <c r="T7" s="129">
        <f t="shared" si="0"/>
        <v>0</v>
      </c>
      <c r="U7" s="129">
        <f t="shared" si="0"/>
        <v>0</v>
      </c>
      <c r="V7" s="129">
        <f t="shared" si="0"/>
        <v>0</v>
      </c>
    </row>
  </sheetData>
  <mergeCells count="9">
    <mergeCell ref="A1:T1"/>
    <mergeCell ref="C2:V2"/>
    <mergeCell ref="C3:F3"/>
    <mergeCell ref="G3:J3"/>
    <mergeCell ref="K3:N3"/>
    <mergeCell ref="O3:R3"/>
    <mergeCell ref="S3:V3"/>
    <mergeCell ref="A2:A4"/>
    <mergeCell ref="B2:B4"/>
  </mergeCells>
  <pageMargins left="0.49" right="0.17" top="0.33" bottom="0.748031496062992" header="0.31496062992126" footer="0.31496062992126"/>
  <pageSetup paperSize="9" scale="6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12"/>
  <sheetViews>
    <sheetView zoomScale="90" zoomScaleNormal="90" workbookViewId="0">
      <selection activeCell="F23" sqref="F23"/>
    </sheetView>
  </sheetViews>
  <sheetFormatPr defaultColWidth="9.14285714285714" defaultRowHeight="15"/>
  <cols>
    <col min="1" max="1" width="8.28571428571429" style="4" customWidth="1"/>
    <col min="2" max="2" width="11.4285714285714" style="4" customWidth="1"/>
    <col min="3" max="3" width="8.71428571428571" style="4" customWidth="1"/>
    <col min="4" max="4" width="13.7142857142857" style="4" customWidth="1"/>
    <col min="5" max="6" width="11.4285714285714" style="4" customWidth="1"/>
    <col min="7" max="7" width="10.1428571428571" style="4" customWidth="1"/>
    <col min="8" max="8" width="13.5714285714286" style="4" customWidth="1"/>
    <col min="9" max="9" width="10.8571428571429" style="4" customWidth="1"/>
    <col min="10" max="11" width="11.4285714285714" style="4" customWidth="1"/>
    <col min="12" max="12" width="12" style="4" customWidth="1"/>
    <col min="13" max="13" width="7.14285714285714" style="4" customWidth="1"/>
    <col min="14" max="14" width="11.4285714285714" style="4" customWidth="1"/>
    <col min="15" max="15" width="11.2857142857143" style="4" customWidth="1"/>
    <col min="16" max="16" width="10.1428571428571" style="4" customWidth="1"/>
    <col min="17" max="17" width="7.71428571428571" style="4" customWidth="1"/>
    <col min="18" max="18" width="11.4285714285714" style="4" customWidth="1"/>
    <col min="19" max="21" width="6.57142857142857" style="4" customWidth="1"/>
    <col min="22" max="22" width="13.7142857142857" style="4" customWidth="1"/>
    <col min="23" max="23" width="13.2857142857143" style="4" customWidth="1"/>
    <col min="24" max="24" width="11.1428571428571" style="4" customWidth="1"/>
    <col min="25" max="25" width="13.1428571428571" style="4" customWidth="1"/>
    <col min="26" max="26" width="12.1428571428571" style="4" customWidth="1"/>
    <col min="27" max="16384" width="9.14285714285714" style="4"/>
  </cols>
  <sheetData>
    <row r="1" ht="47.25" customHeight="1" spans="1:22">
      <c r="A1" s="104" t="s">
        <v>190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</row>
    <row r="2" s="102" customFormat="1" ht="31.5" customHeight="1" spans="1:22">
      <c r="A2" s="88" t="s">
        <v>191</v>
      </c>
      <c r="B2" s="105" t="s">
        <v>3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16" t="s">
        <v>192</v>
      </c>
    </row>
    <row r="3" s="102" customFormat="1" ht="19.5" customHeight="1" spans="1:26">
      <c r="A3" s="88"/>
      <c r="B3" s="105" t="s">
        <v>4</v>
      </c>
      <c r="C3" s="106"/>
      <c r="D3" s="106"/>
      <c r="E3" s="107"/>
      <c r="F3" s="105" t="s">
        <v>5</v>
      </c>
      <c r="G3" s="106"/>
      <c r="H3" s="106"/>
      <c r="I3" s="107"/>
      <c r="J3" s="105" t="s">
        <v>6</v>
      </c>
      <c r="K3" s="106"/>
      <c r="L3" s="106"/>
      <c r="M3" s="107"/>
      <c r="N3" s="105" t="s">
        <v>52</v>
      </c>
      <c r="O3" s="106"/>
      <c r="P3" s="106"/>
      <c r="Q3" s="107"/>
      <c r="R3" s="105" t="s">
        <v>8</v>
      </c>
      <c r="S3" s="106"/>
      <c r="T3" s="106"/>
      <c r="U3" s="107"/>
      <c r="V3" s="117"/>
      <c r="W3" s="118" t="s">
        <v>193</v>
      </c>
      <c r="X3" s="119"/>
      <c r="Y3" s="119"/>
      <c r="Z3" s="119"/>
    </row>
    <row r="4" s="102" customFormat="1" ht="27.75" customHeight="1" spans="1:26">
      <c r="A4" s="88"/>
      <c r="B4" s="88" t="s">
        <v>9</v>
      </c>
      <c r="C4" s="88" t="s">
        <v>10</v>
      </c>
      <c r="D4" s="88" t="s">
        <v>11</v>
      </c>
      <c r="E4" s="88" t="s">
        <v>125</v>
      </c>
      <c r="F4" s="88" t="s">
        <v>9</v>
      </c>
      <c r="G4" s="88" t="s">
        <v>10</v>
      </c>
      <c r="H4" s="88" t="s">
        <v>11</v>
      </c>
      <c r="I4" s="88" t="s">
        <v>125</v>
      </c>
      <c r="J4" s="88" t="s">
        <v>9</v>
      </c>
      <c r="K4" s="88" t="s">
        <v>10</v>
      </c>
      <c r="L4" s="88" t="s">
        <v>11</v>
      </c>
      <c r="M4" s="88" t="s">
        <v>125</v>
      </c>
      <c r="N4" s="88" t="s">
        <v>9</v>
      </c>
      <c r="O4" s="88" t="s">
        <v>10</v>
      </c>
      <c r="P4" s="88" t="s">
        <v>11</v>
      </c>
      <c r="Q4" s="88" t="s">
        <v>125</v>
      </c>
      <c r="R4" s="88" t="s">
        <v>9</v>
      </c>
      <c r="S4" s="88" t="s">
        <v>10</v>
      </c>
      <c r="T4" s="88" t="s">
        <v>11</v>
      </c>
      <c r="U4" s="88" t="s">
        <v>125</v>
      </c>
      <c r="V4" s="117"/>
      <c r="W4" s="88" t="s">
        <v>9</v>
      </c>
      <c r="X4" s="88" t="s">
        <v>10</v>
      </c>
      <c r="Y4" s="88" t="s">
        <v>11</v>
      </c>
      <c r="Z4" s="88" t="s">
        <v>125</v>
      </c>
    </row>
    <row r="5" spans="1:26">
      <c r="A5" s="108">
        <v>1</v>
      </c>
      <c r="B5" s="109">
        <f>'1'!C33</f>
        <v>6100.15161</v>
      </c>
      <c r="C5" s="109">
        <f>'1'!D33</f>
        <v>816</v>
      </c>
      <c r="D5" s="109">
        <f>'1'!E33</f>
        <v>7659.46146</v>
      </c>
      <c r="E5" s="109"/>
      <c r="F5" s="109">
        <f>'1'!F33</f>
        <v>7999.3193</v>
      </c>
      <c r="G5" s="109">
        <f>'1'!G33</f>
        <v>1638.127</v>
      </c>
      <c r="H5" s="109">
        <f>'1'!H33</f>
        <v>3881.11112</v>
      </c>
      <c r="I5" s="109"/>
      <c r="J5" s="109">
        <f>'1'!I33</f>
        <v>4311.58</v>
      </c>
      <c r="K5" s="109">
        <f>'1'!J33</f>
        <v>1681.06</v>
      </c>
      <c r="L5" s="109">
        <f>'1'!K33</f>
        <v>0</v>
      </c>
      <c r="M5" s="109"/>
      <c r="N5" s="109">
        <f>'1'!L33</f>
        <v>4311.58</v>
      </c>
      <c r="O5" s="109">
        <f>'1'!M33</f>
        <v>1725.469</v>
      </c>
      <c r="P5" s="109">
        <f>'1'!N33</f>
        <v>1423.8369</v>
      </c>
      <c r="Q5" s="109"/>
      <c r="R5" s="109">
        <f>'1'!O33</f>
        <v>4600</v>
      </c>
      <c r="S5" s="109">
        <f>'1'!P33</f>
        <v>0</v>
      </c>
      <c r="T5" s="109">
        <f>'1'!Q33</f>
        <v>0</v>
      </c>
      <c r="U5" s="109"/>
      <c r="V5" s="120">
        <f>SUM(B5:U5)</f>
        <v>46147.69639</v>
      </c>
      <c r="W5" s="109">
        <f>B5+F5+J5+N5+R5</f>
        <v>27322.63091</v>
      </c>
      <c r="X5" s="109">
        <f>C5+G5+K5+O5+S5</f>
        <v>5860.656</v>
      </c>
      <c r="Y5" s="109">
        <f>D5+H5+L5+P5+T5</f>
        <v>12964.40948</v>
      </c>
      <c r="Z5" s="109">
        <f>Q5+U5</f>
        <v>0</v>
      </c>
    </row>
    <row r="6" spans="1:26">
      <c r="A6" s="108">
        <v>2</v>
      </c>
      <c r="B6" s="109">
        <f>'2'!C55</f>
        <v>19469.99354</v>
      </c>
      <c r="C6" s="109">
        <f>'2'!D55</f>
        <v>0</v>
      </c>
      <c r="D6" s="109">
        <f>'2'!E55</f>
        <v>96268.2106</v>
      </c>
      <c r="E6" s="109"/>
      <c r="F6" s="109">
        <f>'2'!F55</f>
        <v>18799.94318</v>
      </c>
      <c r="G6" s="109"/>
      <c r="H6" s="109">
        <f>'2'!G55</f>
        <v>51846.40183</v>
      </c>
      <c r="I6" s="109"/>
      <c r="J6" s="109">
        <f>'2'!H55</f>
        <v>12917.27363</v>
      </c>
      <c r="K6" s="109"/>
      <c r="L6" s="109">
        <f>'2'!I55</f>
        <v>41861.71599</v>
      </c>
      <c r="M6" s="109"/>
      <c r="N6" s="109">
        <f>'2'!J55</f>
        <v>16322.4964</v>
      </c>
      <c r="O6" s="109"/>
      <c r="P6" s="109">
        <f>'2'!K55</f>
        <v>0</v>
      </c>
      <c r="Q6" s="109"/>
      <c r="R6" s="109">
        <f>'2'!L55</f>
        <v>13110</v>
      </c>
      <c r="S6" s="109"/>
      <c r="T6" s="109">
        <f>'2'!M55</f>
        <v>0</v>
      </c>
      <c r="U6" s="109"/>
      <c r="V6" s="120">
        <f>SUM(B6:U6)</f>
        <v>270596.03517</v>
      </c>
      <c r="W6" s="109">
        <f t="shared" ref="W6:X11" si="0">B6+F6+J6+N6+R6</f>
        <v>80619.70675</v>
      </c>
      <c r="X6" s="109">
        <f t="shared" si="0"/>
        <v>0</v>
      </c>
      <c r="Y6" s="109">
        <f t="shared" ref="Y6:Z11" si="1">D6+H6+L6+P6+T6</f>
        <v>189976.32842</v>
      </c>
      <c r="Z6" s="109">
        <f t="shared" ref="Z6:Z10" si="2">Q6+U6</f>
        <v>0</v>
      </c>
    </row>
    <row r="7" spans="1:26">
      <c r="A7" s="108">
        <v>3</v>
      </c>
      <c r="B7" s="109">
        <f>'3'!C28</f>
        <v>1212.79</v>
      </c>
      <c r="C7" s="109">
        <f>'3'!D28</f>
        <v>0</v>
      </c>
      <c r="D7" s="109">
        <f>'3'!E28</f>
        <v>77078.85</v>
      </c>
      <c r="E7" s="109"/>
      <c r="F7" s="109">
        <f>'3'!F28</f>
        <v>677.927</v>
      </c>
      <c r="G7" s="109"/>
      <c r="H7" s="109">
        <f>'3'!G28</f>
        <v>40423.441</v>
      </c>
      <c r="I7" s="109"/>
      <c r="J7" s="109">
        <f>'3'!H28</f>
        <v>0</v>
      </c>
      <c r="K7" s="109"/>
      <c r="L7" s="109">
        <f>'3'!I28</f>
        <v>0</v>
      </c>
      <c r="M7" s="109"/>
      <c r="N7" s="109">
        <f>'3'!J28</f>
        <v>0</v>
      </c>
      <c r="O7" s="109"/>
      <c r="P7" s="109">
        <f>'3'!K28</f>
        <v>0</v>
      </c>
      <c r="Q7" s="109">
        <f>'3'!L28</f>
        <v>0</v>
      </c>
      <c r="R7" s="109">
        <f>'3'!M28</f>
        <v>0</v>
      </c>
      <c r="S7" s="109"/>
      <c r="T7" s="109">
        <f>'3'!N28</f>
        <v>0</v>
      </c>
      <c r="U7" s="109"/>
      <c r="V7" s="120">
        <f t="shared" ref="V7:V10" si="3">SUM(B7:U7)</f>
        <v>119393.008</v>
      </c>
      <c r="W7" s="109">
        <f t="shared" si="0"/>
        <v>1890.717</v>
      </c>
      <c r="X7" s="109">
        <f t="shared" si="0"/>
        <v>0</v>
      </c>
      <c r="Y7" s="109">
        <f t="shared" si="1"/>
        <v>117502.291</v>
      </c>
      <c r="Z7" s="109">
        <f t="shared" si="2"/>
        <v>0</v>
      </c>
    </row>
    <row r="8" spans="1:26">
      <c r="A8" s="108">
        <v>4</v>
      </c>
      <c r="B8" s="109">
        <f>'4'!C10</f>
        <v>467.42498</v>
      </c>
      <c r="C8" s="109">
        <f>'4'!D10</f>
        <v>0</v>
      </c>
      <c r="D8" s="109">
        <f>'4'!E10</f>
        <v>0</v>
      </c>
      <c r="E8" s="109"/>
      <c r="F8" s="110">
        <f>'4'!F10</f>
        <v>712.4</v>
      </c>
      <c r="G8" s="110"/>
      <c r="H8" s="109">
        <f>'4'!G10</f>
        <v>0</v>
      </c>
      <c r="I8" s="109"/>
      <c r="J8" s="109">
        <f>'4'!H10</f>
        <v>450</v>
      </c>
      <c r="K8" s="109"/>
      <c r="L8" s="109">
        <f>'4'!I10</f>
        <v>0</v>
      </c>
      <c r="M8" s="109"/>
      <c r="N8" s="109">
        <f>'4'!J10</f>
        <v>450</v>
      </c>
      <c r="O8" s="109"/>
      <c r="P8" s="109">
        <f>'4'!K10</f>
        <v>0</v>
      </c>
      <c r="Q8" s="109"/>
      <c r="R8" s="109">
        <f>'4'!L10</f>
        <v>450</v>
      </c>
      <c r="S8" s="109"/>
      <c r="T8" s="109">
        <f>'4'!M10</f>
        <v>0</v>
      </c>
      <c r="U8" s="109"/>
      <c r="V8" s="120">
        <f t="shared" si="3"/>
        <v>2529.82498</v>
      </c>
      <c r="W8" s="109">
        <f t="shared" si="0"/>
        <v>2529.82498</v>
      </c>
      <c r="X8" s="109">
        <f t="shared" si="0"/>
        <v>0</v>
      </c>
      <c r="Y8" s="109">
        <f t="shared" si="1"/>
        <v>0</v>
      </c>
      <c r="Z8" s="109">
        <f t="shared" si="2"/>
        <v>0</v>
      </c>
    </row>
    <row r="9" spans="1:26">
      <c r="A9" s="108">
        <v>5</v>
      </c>
      <c r="B9" s="109">
        <f>'5'!C33</f>
        <v>921.97</v>
      </c>
      <c r="C9" s="109"/>
      <c r="D9" s="109">
        <f>'5'!D33</f>
        <v>11734.38</v>
      </c>
      <c r="E9" s="109">
        <f>'5'!E33</f>
        <v>5779.62</v>
      </c>
      <c r="F9" s="110">
        <f>'5'!F33</f>
        <v>1500</v>
      </c>
      <c r="G9" s="110"/>
      <c r="H9" s="109">
        <f>'5'!G33</f>
        <v>19573.8</v>
      </c>
      <c r="I9" s="109">
        <f>'5'!H33</f>
        <v>8926.2</v>
      </c>
      <c r="J9" s="109">
        <f>'5'!I33</f>
        <v>451</v>
      </c>
      <c r="K9" s="109"/>
      <c r="L9" s="109">
        <f>'5'!J33</f>
        <v>8549</v>
      </c>
      <c r="M9" s="109">
        <f>'5'!K33</f>
        <v>0</v>
      </c>
      <c r="N9" s="109">
        <f>'5'!L33</f>
        <v>0</v>
      </c>
      <c r="O9" s="109"/>
      <c r="P9" s="109">
        <f>'5'!M33</f>
        <v>0</v>
      </c>
      <c r="Q9" s="109">
        <f>'5'!N33</f>
        <v>0</v>
      </c>
      <c r="R9" s="109">
        <f>'5'!O33</f>
        <v>0</v>
      </c>
      <c r="S9" s="109"/>
      <c r="T9" s="109">
        <f>'5'!P33</f>
        <v>0</v>
      </c>
      <c r="U9" s="109">
        <f>'5'!Q33</f>
        <v>0</v>
      </c>
      <c r="V9" s="120">
        <f t="shared" si="3"/>
        <v>57435.97</v>
      </c>
      <c r="W9" s="109">
        <f t="shared" si="0"/>
        <v>2872.97</v>
      </c>
      <c r="X9" s="109">
        <f t="shared" si="0"/>
        <v>0</v>
      </c>
      <c r="Y9" s="109">
        <f t="shared" si="1"/>
        <v>39857.18</v>
      </c>
      <c r="Z9" s="109">
        <f>Q9+U9+M9+I9+E9</f>
        <v>14705.82</v>
      </c>
    </row>
    <row r="10" spans="1:26">
      <c r="A10" s="108">
        <v>6</v>
      </c>
      <c r="B10" s="109">
        <f>'6'!C7</f>
        <v>0</v>
      </c>
      <c r="C10" s="109">
        <f>'6'!D7</f>
        <v>0</v>
      </c>
      <c r="D10" s="109">
        <f>'6'!E7</f>
        <v>0</v>
      </c>
      <c r="E10" s="109">
        <f>'6'!F7</f>
        <v>0</v>
      </c>
      <c r="F10" s="109">
        <f>'6'!G7</f>
        <v>0</v>
      </c>
      <c r="G10" s="109">
        <f>'6'!H7</f>
        <v>0</v>
      </c>
      <c r="H10" s="109">
        <f>'6'!I7</f>
        <v>0</v>
      </c>
      <c r="I10" s="109">
        <f>'6'!J7</f>
        <v>0</v>
      </c>
      <c r="J10" s="109">
        <f>'6'!K7</f>
        <v>0</v>
      </c>
      <c r="K10" s="109">
        <f>'6'!L7</f>
        <v>0</v>
      </c>
      <c r="L10" s="109">
        <f>'6'!M7</f>
        <v>0</v>
      </c>
      <c r="M10" s="109">
        <f>'6'!N7</f>
        <v>0</v>
      </c>
      <c r="N10" s="109">
        <f>'6'!O7</f>
        <v>0</v>
      </c>
      <c r="O10" s="109">
        <f>'6'!P7</f>
        <v>0</v>
      </c>
      <c r="P10" s="109">
        <f>'6'!Q7</f>
        <v>0</v>
      </c>
      <c r="Q10" s="109">
        <f>'6'!R7</f>
        <v>0</v>
      </c>
      <c r="R10" s="109">
        <f>'6'!S7</f>
        <v>0</v>
      </c>
      <c r="S10" s="109">
        <f>'6'!T7</f>
        <v>0</v>
      </c>
      <c r="T10" s="109">
        <f>'6'!U7</f>
        <v>0</v>
      </c>
      <c r="U10" s="109">
        <f>'6'!V7</f>
        <v>0</v>
      </c>
      <c r="V10" s="120">
        <f t="shared" si="3"/>
        <v>0</v>
      </c>
      <c r="W10" s="109">
        <f t="shared" si="0"/>
        <v>0</v>
      </c>
      <c r="X10" s="109">
        <f t="shared" si="0"/>
        <v>0</v>
      </c>
      <c r="Y10" s="109">
        <f t="shared" si="1"/>
        <v>0</v>
      </c>
      <c r="Z10" s="109">
        <f t="shared" si="2"/>
        <v>0</v>
      </c>
    </row>
    <row r="11" s="103" customFormat="1" spans="1:26">
      <c r="A11" s="111" t="s">
        <v>194</v>
      </c>
      <c r="B11" s="112">
        <f>SUM(B5:B9)</f>
        <v>28172.33013</v>
      </c>
      <c r="C11" s="112">
        <f t="shared" ref="C11:E11" si="4">SUM(C5:C9)</f>
        <v>816</v>
      </c>
      <c r="D11" s="112">
        <f t="shared" si="4"/>
        <v>192740.90206</v>
      </c>
      <c r="E11" s="112">
        <f t="shared" si="4"/>
        <v>5779.62</v>
      </c>
      <c r="F11" s="112">
        <f t="shared" ref="F11" si="5">SUM(F5:F9)</f>
        <v>29689.58948</v>
      </c>
      <c r="G11" s="112">
        <f t="shared" ref="G11:I11" si="6">SUM(G5:G9)</f>
        <v>1638.127</v>
      </c>
      <c r="H11" s="112">
        <f t="shared" si="6"/>
        <v>115724.75395</v>
      </c>
      <c r="I11" s="112">
        <f t="shared" si="6"/>
        <v>8926.2</v>
      </c>
      <c r="J11" s="112">
        <f t="shared" ref="J11" si="7">SUM(J5:J9)</f>
        <v>18129.85363</v>
      </c>
      <c r="K11" s="112">
        <f t="shared" ref="K11" si="8">SUM(K5:K9)</f>
        <v>1681.06</v>
      </c>
      <c r="L11" s="112">
        <f t="shared" ref="L11:M11" si="9">SUM(L5:L9)</f>
        <v>50410.71599</v>
      </c>
      <c r="M11" s="112">
        <f t="shared" si="9"/>
        <v>0</v>
      </c>
      <c r="N11" s="112">
        <f t="shared" ref="N11" si="10">SUM(N5:N9)</f>
        <v>21084.0764</v>
      </c>
      <c r="O11" s="112">
        <f t="shared" ref="O11" si="11">SUM(O5:O9)</f>
        <v>1725.469</v>
      </c>
      <c r="P11" s="112">
        <f t="shared" ref="P11" si="12">SUM(P5:P9)</f>
        <v>1423.8369</v>
      </c>
      <c r="Q11" s="112">
        <f t="shared" ref="Q11" si="13">SUM(Q5:Q9)</f>
        <v>0</v>
      </c>
      <c r="R11" s="112">
        <f>SUM(R5:R10)</f>
        <v>18160</v>
      </c>
      <c r="S11" s="112">
        <f t="shared" ref="S11:V11" si="14">SUM(S5:S10)</f>
        <v>0</v>
      </c>
      <c r="T11" s="112">
        <f t="shared" si="14"/>
        <v>0</v>
      </c>
      <c r="U11" s="112">
        <f t="shared" si="14"/>
        <v>0</v>
      </c>
      <c r="V11" s="112">
        <f t="shared" si="14"/>
        <v>496102.53454</v>
      </c>
      <c r="W11" s="109">
        <f t="shared" si="0"/>
        <v>115235.84964</v>
      </c>
      <c r="X11" s="109">
        <f t="shared" si="0"/>
        <v>5860.656</v>
      </c>
      <c r="Y11" s="109">
        <f t="shared" si="1"/>
        <v>360300.2089</v>
      </c>
      <c r="Z11" s="109">
        <f t="shared" si="1"/>
        <v>14705.82</v>
      </c>
    </row>
    <row r="12" spans="2:26">
      <c r="B12" s="113">
        <f>B11+C11+D11+E11</f>
        <v>227508.85219</v>
      </c>
      <c r="C12" s="114"/>
      <c r="D12" s="114"/>
      <c r="E12" s="115"/>
      <c r="F12" s="113">
        <f>F11+G11+H11+I11</f>
        <v>155978.67043</v>
      </c>
      <c r="G12" s="114"/>
      <c r="H12" s="114"/>
      <c r="I12" s="115"/>
      <c r="J12" s="113">
        <f>J11+K11+L11+M11</f>
        <v>70221.62962</v>
      </c>
      <c r="K12" s="114"/>
      <c r="L12" s="114"/>
      <c r="M12" s="115"/>
      <c r="N12" s="113">
        <f>N11+O11+P11+Q11</f>
        <v>24233.3823</v>
      </c>
      <c r="O12" s="114"/>
      <c r="P12" s="114"/>
      <c r="Q12" s="115"/>
      <c r="R12" s="113">
        <f>R11+S11+T11+U11</f>
        <v>18160</v>
      </c>
      <c r="S12" s="114"/>
      <c r="T12" s="114"/>
      <c r="U12" s="115"/>
      <c r="V12" s="121"/>
      <c r="W12" s="113">
        <f>W11+X11+Y11+Z11</f>
        <v>496102.53454</v>
      </c>
      <c r="X12" s="114"/>
      <c r="Y12" s="114"/>
      <c r="Z12" s="115"/>
    </row>
  </sheetData>
  <mergeCells count="15">
    <mergeCell ref="A1:V1"/>
    <mergeCell ref="B2:U2"/>
    <mergeCell ref="B3:E3"/>
    <mergeCell ref="F3:I3"/>
    <mergeCell ref="J3:M3"/>
    <mergeCell ref="N3:Q3"/>
    <mergeCell ref="R3:U3"/>
    <mergeCell ref="W3:Z3"/>
    <mergeCell ref="B12:E12"/>
    <mergeCell ref="F12:I12"/>
    <mergeCell ref="J12:M12"/>
    <mergeCell ref="N12:Q12"/>
    <mergeCell ref="R12:U12"/>
    <mergeCell ref="W12:Z12"/>
    <mergeCell ref="A2:A4"/>
  </mergeCells>
  <pageMargins left="0.393700787401575" right="0.15748031496063" top="0.47244094488189" bottom="0.275590551181102" header="0.433070866141732" footer="0.31496062992126"/>
  <pageSetup paperSize="9" scale="51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8"/>
  <sheetViews>
    <sheetView zoomScale="80" zoomScaleNormal="80" topLeftCell="B1" workbookViewId="0">
      <selection activeCell="S14" sqref="S14"/>
    </sheetView>
  </sheetViews>
  <sheetFormatPr defaultColWidth="9" defaultRowHeight="15" outlineLevelRow="7"/>
  <cols>
    <col min="1" max="1" width="7.28571428571429" customWidth="1"/>
    <col min="2" max="2" width="11" customWidth="1"/>
    <col min="3" max="3" width="11.4285714285714" customWidth="1"/>
    <col min="4" max="4" width="10.1428571428571" customWidth="1"/>
    <col min="5" max="5" width="11.5714285714286" customWidth="1"/>
    <col min="6" max="6" width="10.7142857142857" customWidth="1"/>
    <col min="9" max="9" width="10.8571428571429" customWidth="1"/>
    <col min="12" max="12" width="11" customWidth="1"/>
    <col min="15" max="15" width="10.8571428571429" customWidth="1"/>
    <col min="17" max="17" width="11" customWidth="1"/>
    <col min="19" max="19" width="10.8571428571429" customWidth="1"/>
    <col min="21" max="21" width="11.7142857142857" customWidth="1"/>
    <col min="22" max="22" width="12.1428571428571" customWidth="1"/>
    <col min="23" max="23" width="10.8571428571429" customWidth="1"/>
    <col min="24" max="24" width="12" customWidth="1"/>
  </cols>
  <sheetData>
    <row r="1" ht="70.5" customHeight="1" spans="1:15">
      <c r="A1" s="82" t="s">
        <v>195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t="s">
        <v>196</v>
      </c>
    </row>
    <row r="2" s="80" customFormat="1" ht="31.5" customHeight="1" spans="1:24">
      <c r="A2" s="84" t="s">
        <v>197</v>
      </c>
      <c r="B2" s="85" t="s">
        <v>198</v>
      </c>
      <c r="C2" s="86" t="s">
        <v>3</v>
      </c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94"/>
      <c r="U2" s="95" t="s">
        <v>199</v>
      </c>
      <c r="V2" s="96"/>
      <c r="W2" s="96"/>
      <c r="X2" s="96"/>
    </row>
    <row r="3" s="80" customFormat="1" ht="19.5" customHeight="1" spans="1:24">
      <c r="A3" s="84"/>
      <c r="B3" s="85"/>
      <c r="C3" s="88" t="s">
        <v>200</v>
      </c>
      <c r="D3" s="88"/>
      <c r="E3" s="88"/>
      <c r="F3" s="88" t="s">
        <v>201</v>
      </c>
      <c r="G3" s="88"/>
      <c r="H3" s="88"/>
      <c r="I3" s="84" t="s">
        <v>202</v>
      </c>
      <c r="J3" s="84"/>
      <c r="K3" s="84"/>
      <c r="L3" s="84" t="s">
        <v>203</v>
      </c>
      <c r="M3" s="84"/>
      <c r="N3" s="84"/>
      <c r="O3" s="84" t="s">
        <v>204</v>
      </c>
      <c r="P3" s="84"/>
      <c r="Q3" s="84" t="s">
        <v>205</v>
      </c>
      <c r="R3" s="84"/>
      <c r="S3" s="84" t="s">
        <v>4</v>
      </c>
      <c r="T3" s="84"/>
      <c r="U3" s="97"/>
      <c r="V3" s="98" t="s">
        <v>206</v>
      </c>
      <c r="W3" s="99"/>
      <c r="X3" s="100"/>
    </row>
    <row r="4" s="80" customFormat="1" ht="27.75" customHeight="1" spans="1:24">
      <c r="A4" s="84"/>
      <c r="B4" s="85"/>
      <c r="C4" s="88" t="s">
        <v>9</v>
      </c>
      <c r="D4" s="88" t="s">
        <v>10</v>
      </c>
      <c r="E4" s="88" t="s">
        <v>11</v>
      </c>
      <c r="F4" s="88" t="s">
        <v>9</v>
      </c>
      <c r="G4" s="88" t="s">
        <v>10</v>
      </c>
      <c r="H4" s="88" t="s">
        <v>11</v>
      </c>
      <c r="I4" s="84" t="s">
        <v>9</v>
      </c>
      <c r="J4" s="88" t="s">
        <v>10</v>
      </c>
      <c r="K4" s="84" t="s">
        <v>11</v>
      </c>
      <c r="L4" s="84" t="s">
        <v>9</v>
      </c>
      <c r="M4" s="88" t="s">
        <v>10</v>
      </c>
      <c r="N4" s="84" t="s">
        <v>11</v>
      </c>
      <c r="O4" s="84" t="s">
        <v>9</v>
      </c>
      <c r="P4" s="84" t="s">
        <v>11</v>
      </c>
      <c r="Q4" s="84" t="s">
        <v>9</v>
      </c>
      <c r="R4" s="84" t="s">
        <v>11</v>
      </c>
      <c r="S4" s="84" t="s">
        <v>9</v>
      </c>
      <c r="T4" s="84" t="s">
        <v>11</v>
      </c>
      <c r="U4" s="97"/>
      <c r="V4" s="84" t="s">
        <v>9</v>
      </c>
      <c r="W4" s="88" t="s">
        <v>10</v>
      </c>
      <c r="X4" s="84" t="s">
        <v>11</v>
      </c>
    </row>
    <row r="5" spans="1:24">
      <c r="A5" s="89">
        <v>1</v>
      </c>
      <c r="B5" s="90">
        <f>SUM(F5:H5)</f>
        <v>1694.9</v>
      </c>
      <c r="C5" s="91">
        <v>2141.7</v>
      </c>
      <c r="D5" s="91">
        <v>45.2</v>
      </c>
      <c r="E5" s="91">
        <v>2223.1</v>
      </c>
      <c r="F5" s="91">
        <v>1626.1</v>
      </c>
      <c r="G5" s="91">
        <v>68.8</v>
      </c>
      <c r="H5" s="91">
        <v>0</v>
      </c>
      <c r="I5" s="91">
        <v>1751.3</v>
      </c>
      <c r="J5" s="91">
        <v>75.4</v>
      </c>
      <c r="K5" s="91">
        <v>0</v>
      </c>
      <c r="L5" s="91">
        <v>1881</v>
      </c>
      <c r="M5" s="91">
        <v>82.9</v>
      </c>
      <c r="N5" s="91">
        <v>0</v>
      </c>
      <c r="O5" s="91">
        <v>2800</v>
      </c>
      <c r="P5" s="91"/>
      <c r="Q5" s="91">
        <v>2800</v>
      </c>
      <c r="R5" s="91"/>
      <c r="S5" s="91">
        <v>2800</v>
      </c>
      <c r="T5" s="91"/>
      <c r="U5" s="90">
        <f>SUM(C5:T5)</f>
        <v>18295.5</v>
      </c>
      <c r="V5" s="101">
        <f>C5+F5+I5+L5+O5+Q5+S5</f>
        <v>15800.1</v>
      </c>
      <c r="W5" s="101">
        <f t="shared" ref="W5" si="0">D5+G5+J5+M5+P5+R5+T5</f>
        <v>272.3</v>
      </c>
      <c r="X5" s="101">
        <f>E5+H5+K5+N5+P5+R5+T5</f>
        <v>2223.1</v>
      </c>
    </row>
    <row r="6" spans="1:24">
      <c r="A6" s="89">
        <v>2</v>
      </c>
      <c r="B6" s="90">
        <f t="shared" ref="B6:B8" si="1">SUM(F6:H6)</f>
        <v>4921.3</v>
      </c>
      <c r="C6" s="91">
        <v>8507</v>
      </c>
      <c r="D6" s="91">
        <v>0</v>
      </c>
      <c r="E6" s="91">
        <v>15407.5</v>
      </c>
      <c r="F6" s="91">
        <v>4921.3</v>
      </c>
      <c r="G6" s="91">
        <v>0</v>
      </c>
      <c r="H6" s="91">
        <v>0</v>
      </c>
      <c r="I6" s="91">
        <v>3990.7</v>
      </c>
      <c r="J6" s="91"/>
      <c r="K6" s="91"/>
      <c r="L6" s="91">
        <v>3830.6</v>
      </c>
      <c r="M6" s="91"/>
      <c r="N6" s="91"/>
      <c r="O6" s="91">
        <v>1140</v>
      </c>
      <c r="P6" s="91"/>
      <c r="Q6" s="91">
        <v>1140</v>
      </c>
      <c r="R6" s="91"/>
      <c r="S6" s="91">
        <v>1140</v>
      </c>
      <c r="T6" s="91"/>
      <c r="U6" s="90">
        <f>SUM(C6:T6)</f>
        <v>40077.1</v>
      </c>
      <c r="V6" s="101">
        <f t="shared" ref="V6:V7" si="2">C6+F6+I6+L6+O6+Q6+S6</f>
        <v>24669.6</v>
      </c>
      <c r="W6" s="101">
        <f t="shared" ref="W6:W7" si="3">D6+G6+J6+M6+P6+R6+T6</f>
        <v>0</v>
      </c>
      <c r="X6" s="101">
        <f t="shared" ref="X6:X7" si="4">E6+H6+K6+N6+P6+R6+T6</f>
        <v>15407.5</v>
      </c>
    </row>
    <row r="7" spans="1:24">
      <c r="A7" s="89">
        <v>3</v>
      </c>
      <c r="B7" s="90">
        <f t="shared" si="1"/>
        <v>275</v>
      </c>
      <c r="C7" s="91">
        <v>218.4</v>
      </c>
      <c r="D7" s="91">
        <v>0</v>
      </c>
      <c r="E7" s="91">
        <v>2250.4</v>
      </c>
      <c r="F7" s="91">
        <v>275</v>
      </c>
      <c r="G7" s="91">
        <v>0</v>
      </c>
      <c r="H7" s="91">
        <v>0</v>
      </c>
      <c r="I7" s="91">
        <v>210</v>
      </c>
      <c r="J7" s="91"/>
      <c r="K7" s="91"/>
      <c r="L7" s="91">
        <v>210</v>
      </c>
      <c r="M7" s="91"/>
      <c r="N7" s="91"/>
      <c r="O7" s="91">
        <v>160</v>
      </c>
      <c r="P7" s="91"/>
      <c r="Q7" s="91">
        <v>160</v>
      </c>
      <c r="R7" s="91"/>
      <c r="S7" s="91">
        <v>160</v>
      </c>
      <c r="T7" s="91"/>
      <c r="U7" s="90">
        <f t="shared" ref="U7" si="5">SUM(C7:T7)</f>
        <v>3643.8</v>
      </c>
      <c r="V7" s="101">
        <f t="shared" si="2"/>
        <v>1393.4</v>
      </c>
      <c r="W7" s="101">
        <f t="shared" si="3"/>
        <v>0</v>
      </c>
      <c r="X7" s="101">
        <f t="shared" si="4"/>
        <v>2250.4</v>
      </c>
    </row>
    <row r="8" s="81" customFormat="1" spans="1:24">
      <c r="A8" s="92" t="s">
        <v>194</v>
      </c>
      <c r="B8" s="93">
        <f t="shared" si="1"/>
        <v>6891.2</v>
      </c>
      <c r="C8" s="93">
        <f>SUM(C5:C7)</f>
        <v>10867.1</v>
      </c>
      <c r="D8" s="93">
        <f t="shared" ref="D8:F8" si="6">SUM(D5:D7)</f>
        <v>45.2</v>
      </c>
      <c r="E8" s="93">
        <f t="shared" si="6"/>
        <v>19881</v>
      </c>
      <c r="F8" s="93">
        <f t="shared" si="6"/>
        <v>6822.4</v>
      </c>
      <c r="G8" s="93">
        <f t="shared" ref="G8:X8" si="7">SUM(G5:G7)</f>
        <v>68.8</v>
      </c>
      <c r="H8" s="93">
        <f t="shared" si="7"/>
        <v>0</v>
      </c>
      <c r="I8" s="93">
        <f t="shared" si="7"/>
        <v>5952</v>
      </c>
      <c r="J8" s="93">
        <f t="shared" si="7"/>
        <v>75.4</v>
      </c>
      <c r="K8" s="93">
        <f t="shared" si="7"/>
        <v>0</v>
      </c>
      <c r="L8" s="93">
        <f t="shared" si="7"/>
        <v>5921.6</v>
      </c>
      <c r="M8" s="93">
        <f t="shared" si="7"/>
        <v>82.9</v>
      </c>
      <c r="N8" s="93">
        <f t="shared" si="7"/>
        <v>0</v>
      </c>
      <c r="O8" s="93">
        <f t="shared" si="7"/>
        <v>4100</v>
      </c>
      <c r="P8" s="93">
        <f t="shared" si="7"/>
        <v>0</v>
      </c>
      <c r="Q8" s="93">
        <f t="shared" si="7"/>
        <v>4100</v>
      </c>
      <c r="R8" s="93">
        <f t="shared" si="7"/>
        <v>0</v>
      </c>
      <c r="S8" s="93">
        <f t="shared" si="7"/>
        <v>4100</v>
      </c>
      <c r="T8" s="93">
        <f t="shared" si="7"/>
        <v>0</v>
      </c>
      <c r="U8" s="93">
        <f t="shared" si="7"/>
        <v>62016.4</v>
      </c>
      <c r="V8" s="93">
        <f t="shared" si="7"/>
        <v>41863.1</v>
      </c>
      <c r="W8" s="93">
        <f t="shared" si="7"/>
        <v>272.3</v>
      </c>
      <c r="X8" s="93">
        <f t="shared" si="7"/>
        <v>19881</v>
      </c>
    </row>
  </sheetData>
  <mergeCells count="13">
    <mergeCell ref="A1:N1"/>
    <mergeCell ref="C2:T2"/>
    <mergeCell ref="V2:X2"/>
    <mergeCell ref="C3:E3"/>
    <mergeCell ref="F3:H3"/>
    <mergeCell ref="I3:K3"/>
    <mergeCell ref="L3:N3"/>
    <mergeCell ref="O3:P3"/>
    <mergeCell ref="Q3:R3"/>
    <mergeCell ref="S3:T3"/>
    <mergeCell ref="V3:X3"/>
    <mergeCell ref="A2:A4"/>
    <mergeCell ref="B2:B4"/>
  </mergeCells>
  <pageMargins left="0.196850393700787" right="0.236220472440945" top="0.748031496062992" bottom="0.748031496062992" header="0.31496062992126" footer="0.31496062992126"/>
  <pageSetup paperSize="9" scale="58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94"/>
  <sheetViews>
    <sheetView tabSelected="1" topLeftCell="A14" workbookViewId="0">
      <pane ySplit="1845" topLeftCell="A1" activePane="topLeft"/>
      <selection activeCell="A20" sqref="A20:I20"/>
      <selection pane="bottomLeft"/>
    </sheetView>
  </sheetViews>
  <sheetFormatPr defaultColWidth="9" defaultRowHeight="15"/>
  <cols>
    <col min="1" max="1" width="25.1428571428571" style="3" customWidth="1"/>
    <col min="2" max="2" width="21.8571428571429" style="4" customWidth="1"/>
    <col min="3" max="3" width="8.71428571428571" style="4" customWidth="1"/>
    <col min="4" max="9" width="13.1428571428571" style="4" customWidth="1"/>
    <col min="10" max="11" width="9.14285714285714" style="5"/>
    <col min="12" max="16384" width="9.14285714285714" style="4"/>
  </cols>
  <sheetData>
    <row r="1" customHeight="1" spans="1:12">
      <c r="A1" s="6" t="s">
        <v>207</v>
      </c>
      <c r="B1" s="6"/>
      <c r="C1" s="6"/>
      <c r="D1" s="6"/>
      <c r="E1" s="6"/>
      <c r="F1" s="6"/>
      <c r="G1" s="6"/>
      <c r="H1" s="6"/>
      <c r="I1" s="6"/>
      <c r="J1" s="54"/>
      <c r="K1" s="54"/>
      <c r="L1" s="55"/>
    </row>
    <row r="2" ht="15.75" customHeight="1" spans="1:12">
      <c r="A2" s="7" t="s">
        <v>208</v>
      </c>
      <c r="B2" s="7"/>
      <c r="C2" s="7"/>
      <c r="D2" s="7"/>
      <c r="E2" s="7"/>
      <c r="F2" s="7"/>
      <c r="G2" s="7"/>
      <c r="H2" s="7"/>
      <c r="I2" s="7"/>
      <c r="J2" s="54"/>
      <c r="K2" s="54"/>
      <c r="L2" s="55"/>
    </row>
    <row r="3" customHeight="1" spans="1:12">
      <c r="A3" s="6" t="s">
        <v>209</v>
      </c>
      <c r="B3" s="6"/>
      <c r="C3" s="6"/>
      <c r="D3" s="6"/>
      <c r="E3" s="6"/>
      <c r="F3" s="6"/>
      <c r="G3" s="6"/>
      <c r="H3" s="6"/>
      <c r="I3" s="6"/>
      <c r="J3" s="54"/>
      <c r="K3" s="54"/>
      <c r="L3" s="55"/>
    </row>
    <row r="4" customHeight="1" spans="1:12">
      <c r="A4" s="6" t="s">
        <v>210</v>
      </c>
      <c r="B4" s="6"/>
      <c r="C4" s="6"/>
      <c r="D4" s="6"/>
      <c r="E4" s="6"/>
      <c r="F4" s="6"/>
      <c r="G4" s="6"/>
      <c r="H4" s="6"/>
      <c r="I4" s="6"/>
      <c r="J4" s="54"/>
      <c r="K4" s="54"/>
      <c r="L4" s="55"/>
    </row>
    <row r="5" customHeight="1" spans="1:12">
      <c r="A5" s="6" t="s">
        <v>211</v>
      </c>
      <c r="B5" s="6"/>
      <c r="C5" s="6"/>
      <c r="D5" s="6"/>
      <c r="E5" s="6"/>
      <c r="F5" s="6"/>
      <c r="G5" s="6"/>
      <c r="H5" s="6"/>
      <c r="I5" s="6"/>
      <c r="J5" s="54"/>
      <c r="K5" s="54"/>
      <c r="L5" s="55"/>
    </row>
    <row r="6" customHeight="1" spans="1:12">
      <c r="A6" s="6" t="s">
        <v>212</v>
      </c>
      <c r="B6" s="6"/>
      <c r="C6" s="6"/>
      <c r="D6" s="6"/>
      <c r="E6" s="6"/>
      <c r="F6" s="6"/>
      <c r="G6" s="6"/>
      <c r="H6" s="6"/>
      <c r="I6" s="6"/>
      <c r="J6" s="54"/>
      <c r="K6" s="54"/>
      <c r="L6" s="55"/>
    </row>
    <row r="7" ht="73.5" customHeight="1" spans="1:12">
      <c r="A7" s="6" t="s">
        <v>213</v>
      </c>
      <c r="B7" s="6"/>
      <c r="C7" s="6"/>
      <c r="D7" s="6"/>
      <c r="E7" s="6"/>
      <c r="F7" s="6"/>
      <c r="G7" s="6"/>
      <c r="H7" s="6"/>
      <c r="I7" s="6"/>
      <c r="J7" s="54"/>
      <c r="K7" s="54"/>
      <c r="L7" s="55"/>
    </row>
    <row r="8" ht="15.75" spans="1:12">
      <c r="A8" s="8" t="s">
        <v>51</v>
      </c>
      <c r="B8" s="8"/>
      <c r="C8" s="8"/>
      <c r="D8" s="8"/>
      <c r="E8" s="8"/>
      <c r="F8" s="8"/>
      <c r="G8" s="8"/>
      <c r="H8" s="8"/>
      <c r="I8" s="8"/>
      <c r="J8" s="54"/>
      <c r="K8" s="54"/>
      <c r="L8" s="55"/>
    </row>
    <row r="9" ht="15.75" spans="1:12">
      <c r="A9" s="8" t="s">
        <v>214</v>
      </c>
      <c r="B9" s="8"/>
      <c r="C9" s="8"/>
      <c r="D9" s="8"/>
      <c r="E9" s="8"/>
      <c r="F9" s="8"/>
      <c r="G9" s="8"/>
      <c r="H9" s="8"/>
      <c r="I9" s="8"/>
      <c r="J9" s="54"/>
      <c r="K9" s="54"/>
      <c r="L9" s="55"/>
    </row>
    <row r="10" ht="15.75" spans="1:12">
      <c r="A10" s="8" t="s">
        <v>215</v>
      </c>
      <c r="B10" s="8"/>
      <c r="C10" s="8"/>
      <c r="D10" s="8"/>
      <c r="E10" s="8"/>
      <c r="F10" s="8"/>
      <c r="G10" s="8"/>
      <c r="H10" s="8"/>
      <c r="I10" s="8"/>
      <c r="J10" s="54"/>
      <c r="K10" s="54"/>
      <c r="L10" s="55"/>
    </row>
    <row r="11" ht="15.75" spans="1:12">
      <c r="A11" s="9"/>
      <c r="B11" s="10"/>
      <c r="C11" s="10"/>
      <c r="D11" s="10"/>
      <c r="E11" s="10"/>
      <c r="F11" s="10"/>
      <c r="G11" s="10"/>
      <c r="H11" s="10"/>
      <c r="I11" s="10"/>
      <c r="J11" s="54"/>
      <c r="K11" s="54"/>
      <c r="L11" s="55"/>
    </row>
    <row r="12" s="1" customFormat="1" customHeight="1" spans="1:12">
      <c r="A12" s="11" t="s">
        <v>216</v>
      </c>
      <c r="B12" s="12" t="s">
        <v>217</v>
      </c>
      <c r="C12" s="12" t="s">
        <v>218</v>
      </c>
      <c r="D12" s="12" t="s">
        <v>219</v>
      </c>
      <c r="E12" s="12"/>
      <c r="F12" s="12"/>
      <c r="G12" s="12"/>
      <c r="H12" s="12"/>
      <c r="I12" s="12"/>
      <c r="J12" s="56"/>
      <c r="K12" s="57"/>
      <c r="L12" s="58"/>
    </row>
    <row r="13" s="1" customFormat="1" customHeight="1" spans="1:12">
      <c r="A13" s="13"/>
      <c r="B13" s="12"/>
      <c r="C13" s="12"/>
      <c r="D13" s="14"/>
      <c r="E13" s="12" t="s">
        <v>220</v>
      </c>
      <c r="F13" s="12"/>
      <c r="G13" s="12"/>
      <c r="H13" s="12"/>
      <c r="I13" s="12"/>
      <c r="J13" s="56"/>
      <c r="K13" s="57"/>
      <c r="L13" s="58"/>
    </row>
    <row r="14" s="1" customFormat="1" ht="74.25" customHeight="1" spans="1:12">
      <c r="A14" s="15"/>
      <c r="B14" s="12"/>
      <c r="C14" s="12"/>
      <c r="D14" s="16" t="s">
        <v>221</v>
      </c>
      <c r="E14" s="16" t="s">
        <v>222</v>
      </c>
      <c r="F14" s="16" t="s">
        <v>223</v>
      </c>
      <c r="G14" s="16" t="s">
        <v>224</v>
      </c>
      <c r="H14" s="16" t="s">
        <v>225</v>
      </c>
      <c r="I14" s="16" t="s">
        <v>226</v>
      </c>
      <c r="J14" s="59"/>
      <c r="K14" s="56"/>
      <c r="L14" s="58"/>
    </row>
    <row r="15" s="1" customFormat="1" ht="15.75" spans="1:12">
      <c r="A15" s="17">
        <v>1</v>
      </c>
      <c r="B15" s="12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2">
        <v>9</v>
      </c>
      <c r="J15" s="56"/>
      <c r="K15" s="57"/>
      <c r="L15" s="58"/>
    </row>
    <row r="16" ht="22.5" customHeight="1" spans="1:12">
      <c r="A16" s="18" t="s">
        <v>227</v>
      </c>
      <c r="B16" s="19" t="s">
        <v>228</v>
      </c>
      <c r="C16" s="20">
        <v>2022</v>
      </c>
      <c r="D16" s="21">
        <f>SUM(E16:I16)</f>
        <v>104309.50257</v>
      </c>
      <c r="E16" s="21">
        <f t="shared" ref="E16:I18" si="0">E31+E44+E52+E60+E68+E89+E101+E109+E123+E137+E80+E175+E187</f>
        <v>0</v>
      </c>
      <c r="F16" s="21">
        <f t="shared" si="0"/>
        <v>64525.29991</v>
      </c>
      <c r="G16" s="21">
        <f t="shared" si="0"/>
        <v>2307.477</v>
      </c>
      <c r="H16" s="21">
        <f t="shared" si="0"/>
        <v>37476.72566</v>
      </c>
      <c r="I16" s="21">
        <f t="shared" si="0"/>
        <v>0</v>
      </c>
      <c r="J16" s="60"/>
      <c r="K16" s="61"/>
      <c r="L16" s="55"/>
    </row>
    <row r="17" ht="22.5" customHeight="1" spans="1:12">
      <c r="A17" s="18"/>
      <c r="B17" s="19"/>
      <c r="C17" s="20">
        <v>2023</v>
      </c>
      <c r="D17" s="21">
        <f t="shared" ref="D17:D19" si="1">SUM(E17:I17)</f>
        <v>32105.18255</v>
      </c>
      <c r="E17" s="21">
        <f>E32+E45+E53+E61+E69+E90+E102+E110+E124+E138+E81+E176+E188+E22</f>
        <v>2512</v>
      </c>
      <c r="F17" s="21">
        <f>F32+F45+F53+F61+F69+F90+F102+F110+F124+F138+F81+F176+F188+F22</f>
        <v>7042.82989</v>
      </c>
      <c r="G17" s="21">
        <f>G32+G45+G53+G61+G69+G90+G102+G110+G124+G138+G81+G176+G188+G22</f>
        <v>1753.592</v>
      </c>
      <c r="H17" s="21">
        <f>H32+H45+H53+H61+H69+H90+H102+H110+H124+H138+H81+H176+H188+H22</f>
        <v>20796.76066</v>
      </c>
      <c r="I17" s="21">
        <f>I32+I45+I53+I61+I69+I90+I102+I110+I124+I138+I81+I176+I188+I22</f>
        <v>0</v>
      </c>
      <c r="J17" s="60"/>
      <c r="K17" s="61"/>
      <c r="L17" s="55"/>
    </row>
    <row r="18" ht="22.5" customHeight="1" spans="1:12">
      <c r="A18" s="18"/>
      <c r="B18" s="19"/>
      <c r="C18" s="20">
        <v>2024</v>
      </c>
      <c r="D18" s="21">
        <f t="shared" si="1"/>
        <v>27379.72183</v>
      </c>
      <c r="E18" s="21">
        <f t="shared" si="0"/>
        <v>0</v>
      </c>
      <c r="F18" s="21">
        <f t="shared" si="0"/>
        <v>1605.8</v>
      </c>
      <c r="G18" s="21">
        <f t="shared" si="0"/>
        <v>2060.274</v>
      </c>
      <c r="H18" s="21">
        <f t="shared" si="0"/>
        <v>23713.64783</v>
      </c>
      <c r="I18" s="21">
        <f t="shared" si="0"/>
        <v>0</v>
      </c>
      <c r="J18" s="60"/>
      <c r="K18" s="61"/>
      <c r="L18" s="55"/>
    </row>
    <row r="19" ht="22.5" customHeight="1" spans="1:12">
      <c r="A19" s="22" t="s">
        <v>229</v>
      </c>
      <c r="B19" s="23"/>
      <c r="C19" s="20"/>
      <c r="D19" s="21">
        <f t="shared" si="1"/>
        <v>163794.40695</v>
      </c>
      <c r="E19" s="21">
        <f>SUM(E16:E18)</f>
        <v>2512</v>
      </c>
      <c r="F19" s="21">
        <f t="shared" ref="F19:I19" si="2">SUM(F16:F18)</f>
        <v>73173.9298</v>
      </c>
      <c r="G19" s="21">
        <f t="shared" si="2"/>
        <v>6121.343</v>
      </c>
      <c r="H19" s="21">
        <f t="shared" si="2"/>
        <v>81987.13415</v>
      </c>
      <c r="I19" s="21">
        <f t="shared" si="2"/>
        <v>0</v>
      </c>
      <c r="J19" s="61"/>
      <c r="K19" s="54"/>
      <c r="L19" s="55"/>
    </row>
    <row r="20" s="2" customFormat="1" ht="22.5" customHeight="1" spans="1:12">
      <c r="A20" s="24" t="s">
        <v>230</v>
      </c>
      <c r="B20" s="24"/>
      <c r="C20" s="24"/>
      <c r="D20" s="24"/>
      <c r="E20" s="24"/>
      <c r="F20" s="24"/>
      <c r="G20" s="24"/>
      <c r="H20" s="24"/>
      <c r="I20" s="24"/>
      <c r="J20" s="62"/>
      <c r="K20" s="63"/>
      <c r="L20" s="58"/>
    </row>
    <row r="21" s="2" customFormat="1" ht="22.5" customHeight="1" spans="1:12">
      <c r="A21" s="18" t="s">
        <v>231</v>
      </c>
      <c r="B21" s="25"/>
      <c r="C21" s="20">
        <v>2022</v>
      </c>
      <c r="D21" s="21">
        <f t="shared" ref="D21:D28" si="3">SUM(E21:I21)</f>
        <v>0</v>
      </c>
      <c r="E21" s="21">
        <f t="shared" ref="E21:I21" si="4">E25</f>
        <v>0</v>
      </c>
      <c r="F21" s="21">
        <f t="shared" si="4"/>
        <v>0</v>
      </c>
      <c r="G21" s="21">
        <f t="shared" si="4"/>
        <v>0</v>
      </c>
      <c r="H21" s="21">
        <f t="shared" si="4"/>
        <v>0</v>
      </c>
      <c r="I21" s="21">
        <f t="shared" si="4"/>
        <v>0</v>
      </c>
      <c r="J21" s="62"/>
      <c r="K21" s="63"/>
      <c r="L21" s="58"/>
    </row>
    <row r="22" s="2" customFormat="1" ht="22.5" customHeight="1" spans="1:12">
      <c r="A22" s="18"/>
      <c r="B22" s="25"/>
      <c r="C22" s="20">
        <v>2023</v>
      </c>
      <c r="D22" s="21">
        <f t="shared" si="3"/>
        <v>12670.401</v>
      </c>
      <c r="E22" s="21">
        <f t="shared" ref="E22:I22" si="5">E26</f>
        <v>2512</v>
      </c>
      <c r="F22" s="21">
        <f t="shared" si="5"/>
        <v>5488</v>
      </c>
      <c r="G22" s="21">
        <f t="shared" si="5"/>
        <v>0</v>
      </c>
      <c r="H22" s="21">
        <f t="shared" si="5"/>
        <v>4670.401</v>
      </c>
      <c r="I22" s="21">
        <f t="shared" si="5"/>
        <v>0</v>
      </c>
      <c r="J22" s="62"/>
      <c r="K22" s="63"/>
      <c r="L22" s="58"/>
    </row>
    <row r="23" s="2" customFormat="1" ht="22.5" customHeight="1" spans="1:12">
      <c r="A23" s="18"/>
      <c r="B23" s="25"/>
      <c r="C23" s="20">
        <v>2024</v>
      </c>
      <c r="D23" s="21">
        <f t="shared" si="3"/>
        <v>0</v>
      </c>
      <c r="E23" s="21">
        <f t="shared" ref="E23:I23" si="6">E27</f>
        <v>0</v>
      </c>
      <c r="F23" s="21">
        <f t="shared" si="6"/>
        <v>0</v>
      </c>
      <c r="G23" s="21">
        <f t="shared" si="6"/>
        <v>0</v>
      </c>
      <c r="H23" s="21">
        <f t="shared" si="6"/>
        <v>0</v>
      </c>
      <c r="I23" s="21">
        <f t="shared" si="6"/>
        <v>0</v>
      </c>
      <c r="J23" s="62"/>
      <c r="K23" s="63"/>
      <c r="L23" s="58"/>
    </row>
    <row r="24" s="2" customFormat="1" ht="22.5" customHeight="1" spans="1:12">
      <c r="A24" s="26" t="s">
        <v>232</v>
      </c>
      <c r="B24" s="27"/>
      <c r="C24" s="28"/>
      <c r="D24" s="21">
        <f t="shared" si="3"/>
        <v>12670.401</v>
      </c>
      <c r="E24" s="21">
        <f t="shared" ref="E24:I24" si="7">SUM(E21:E23)</f>
        <v>2512</v>
      </c>
      <c r="F24" s="21">
        <f t="shared" si="7"/>
        <v>5488</v>
      </c>
      <c r="G24" s="21">
        <f t="shared" si="7"/>
        <v>0</v>
      </c>
      <c r="H24" s="21">
        <f t="shared" si="7"/>
        <v>4670.401</v>
      </c>
      <c r="I24" s="21">
        <f t="shared" si="7"/>
        <v>0</v>
      </c>
      <c r="J24" s="62"/>
      <c r="K24" s="63"/>
      <c r="L24" s="58"/>
    </row>
    <row r="25" s="2" customFormat="1" ht="22.5" customHeight="1" spans="1:12">
      <c r="A25" s="29" t="s">
        <v>233</v>
      </c>
      <c r="B25" s="11" t="s">
        <v>234</v>
      </c>
      <c r="C25" s="30">
        <v>2022</v>
      </c>
      <c r="D25" s="31">
        <f t="shared" si="3"/>
        <v>0</v>
      </c>
      <c r="E25" s="31">
        <v>0</v>
      </c>
      <c r="F25" s="31">
        <v>0</v>
      </c>
      <c r="G25" s="31">
        <f t="shared" ref="E25:I25" si="8">G30</f>
        <v>0</v>
      </c>
      <c r="H25" s="31">
        <v>0</v>
      </c>
      <c r="I25" s="31">
        <f t="shared" si="8"/>
        <v>0</v>
      </c>
      <c r="J25" s="62"/>
      <c r="K25" s="63"/>
      <c r="L25" s="58"/>
    </row>
    <row r="26" s="2" customFormat="1" ht="22.5" customHeight="1" spans="1:12">
      <c r="A26" s="29"/>
      <c r="B26" s="32"/>
      <c r="C26" s="30">
        <v>2023</v>
      </c>
      <c r="D26" s="31">
        <f t="shared" si="3"/>
        <v>12670.401</v>
      </c>
      <c r="E26" s="31">
        <v>2512</v>
      </c>
      <c r="F26" s="31">
        <v>5488</v>
      </c>
      <c r="G26" s="31">
        <f>G31</f>
        <v>0</v>
      </c>
      <c r="H26" s="31">
        <v>4670.401</v>
      </c>
      <c r="I26" s="31">
        <f>I31</f>
        <v>0</v>
      </c>
      <c r="J26" s="62"/>
      <c r="K26" s="63"/>
      <c r="L26" s="58"/>
    </row>
    <row r="27" s="2" customFormat="1" ht="22.5" customHeight="1" spans="1:12">
      <c r="A27" s="29"/>
      <c r="B27" s="33"/>
      <c r="C27" s="30">
        <v>2024</v>
      </c>
      <c r="D27" s="31">
        <f t="shared" si="3"/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62"/>
      <c r="K27" s="63"/>
      <c r="L27" s="58"/>
    </row>
    <row r="28" s="2" customFormat="1" ht="22.5" customHeight="1" spans="1:12">
      <c r="A28" s="34" t="s">
        <v>229</v>
      </c>
      <c r="B28" s="34"/>
      <c r="C28" s="35"/>
      <c r="D28" s="31">
        <f t="shared" si="3"/>
        <v>12670.401</v>
      </c>
      <c r="E28" s="31">
        <f t="shared" ref="E28:I28" si="9">SUM(E25:E27)</f>
        <v>2512</v>
      </c>
      <c r="F28" s="31">
        <f t="shared" si="9"/>
        <v>5488</v>
      </c>
      <c r="G28" s="31">
        <f t="shared" si="9"/>
        <v>0</v>
      </c>
      <c r="H28" s="31">
        <f t="shared" si="9"/>
        <v>4670.401</v>
      </c>
      <c r="I28" s="31">
        <f t="shared" si="9"/>
        <v>0</v>
      </c>
      <c r="J28" s="62"/>
      <c r="K28" s="63"/>
      <c r="L28" s="58"/>
    </row>
    <row r="29" s="2" customFormat="1" ht="22.5" customHeight="1" spans="1:12">
      <c r="A29" s="34" t="s">
        <v>235</v>
      </c>
      <c r="B29" s="34"/>
      <c r="C29" s="35"/>
      <c r="D29" s="30"/>
      <c r="E29" s="30"/>
      <c r="F29" s="30"/>
      <c r="G29" s="30"/>
      <c r="H29" s="30"/>
      <c r="I29" s="30"/>
      <c r="J29" s="62"/>
      <c r="K29" s="63"/>
      <c r="L29" s="58"/>
    </row>
    <row r="30" s="2" customFormat="1" ht="22.5" customHeight="1" spans="1:12">
      <c r="A30" s="36" t="s">
        <v>236</v>
      </c>
      <c r="B30" s="37"/>
      <c r="C30" s="30">
        <v>2023</v>
      </c>
      <c r="D30" s="31">
        <f>SUM(E30:I30)</f>
        <v>12670.401</v>
      </c>
      <c r="E30" s="31">
        <v>2512</v>
      </c>
      <c r="F30" s="31">
        <v>5488</v>
      </c>
      <c r="G30" s="31">
        <f>G35</f>
        <v>0</v>
      </c>
      <c r="H30" s="31">
        <v>4670.401</v>
      </c>
      <c r="I30" s="31">
        <f>I35</f>
        <v>0</v>
      </c>
      <c r="J30" s="62"/>
      <c r="K30" s="63"/>
      <c r="L30" s="58"/>
    </row>
    <row r="31" ht="22.5" customHeight="1" spans="1:12">
      <c r="A31" s="18" t="s">
        <v>237</v>
      </c>
      <c r="B31" s="25"/>
      <c r="C31" s="20">
        <v>2022</v>
      </c>
      <c r="D31" s="21">
        <f>SUM(E31:I31)</f>
        <v>0</v>
      </c>
      <c r="E31" s="21">
        <f>E35</f>
        <v>0</v>
      </c>
      <c r="F31" s="21">
        <f t="shared" ref="F31:I31" si="10">F35</f>
        <v>0</v>
      </c>
      <c r="G31" s="21">
        <f t="shared" ref="G31" si="11">G35</f>
        <v>0</v>
      </c>
      <c r="H31" s="21">
        <f t="shared" si="10"/>
        <v>0</v>
      </c>
      <c r="I31" s="21">
        <f t="shared" si="10"/>
        <v>0</v>
      </c>
      <c r="J31" s="61"/>
      <c r="K31" s="54"/>
      <c r="L31" s="55"/>
    </row>
    <row r="32" ht="22.5" customHeight="1" spans="1:12">
      <c r="A32" s="18"/>
      <c r="B32" s="25"/>
      <c r="C32" s="20">
        <v>2023</v>
      </c>
      <c r="D32" s="21">
        <f t="shared" ref="D32:D37" si="12">SUM(E32:I32)</f>
        <v>1727.59889</v>
      </c>
      <c r="E32" s="21">
        <f t="shared" ref="E32:I32" si="13">E36</f>
        <v>0</v>
      </c>
      <c r="F32" s="21">
        <f t="shared" si="13"/>
        <v>1554.82989</v>
      </c>
      <c r="G32" s="21">
        <f t="shared" ref="G32" si="14">G36</f>
        <v>0</v>
      </c>
      <c r="H32" s="21">
        <f t="shared" si="13"/>
        <v>172.769</v>
      </c>
      <c r="I32" s="21">
        <f t="shared" si="13"/>
        <v>0</v>
      </c>
      <c r="J32" s="61"/>
      <c r="K32" s="54"/>
      <c r="L32" s="55"/>
    </row>
    <row r="33" ht="22.5" customHeight="1" spans="1:12">
      <c r="A33" s="18"/>
      <c r="B33" s="25"/>
      <c r="C33" s="20">
        <v>2024</v>
      </c>
      <c r="D33" s="21">
        <f t="shared" si="12"/>
        <v>0</v>
      </c>
      <c r="E33" s="21">
        <f t="shared" ref="E33:I33" si="15">E37</f>
        <v>0</v>
      </c>
      <c r="F33" s="21">
        <f t="shared" si="15"/>
        <v>0</v>
      </c>
      <c r="G33" s="21">
        <f t="shared" ref="G33" si="16">G37</f>
        <v>0</v>
      </c>
      <c r="H33" s="21">
        <f t="shared" si="15"/>
        <v>0</v>
      </c>
      <c r="I33" s="21">
        <f t="shared" si="15"/>
        <v>0</v>
      </c>
      <c r="J33" s="61"/>
      <c r="K33" s="54"/>
      <c r="L33" s="55"/>
    </row>
    <row r="34" ht="22.5" customHeight="1" spans="1:12">
      <c r="A34" s="26" t="s">
        <v>232</v>
      </c>
      <c r="B34" s="27"/>
      <c r="C34" s="28"/>
      <c r="D34" s="21">
        <f t="shared" si="12"/>
        <v>1727.59889</v>
      </c>
      <c r="E34" s="21">
        <f>SUM(E31:E33)</f>
        <v>0</v>
      </c>
      <c r="F34" s="21">
        <f t="shared" ref="F34:G34" si="17">SUM(F31:F33)</f>
        <v>1554.82989</v>
      </c>
      <c r="G34" s="21">
        <f t="shared" si="17"/>
        <v>0</v>
      </c>
      <c r="H34" s="21">
        <f t="shared" ref="H34" si="18">SUM(H31:H33)</f>
        <v>172.769</v>
      </c>
      <c r="I34" s="21">
        <f t="shared" ref="I34" si="19">SUM(I31:I33)</f>
        <v>0</v>
      </c>
      <c r="J34" s="61"/>
      <c r="K34" s="54"/>
      <c r="L34" s="55"/>
    </row>
    <row r="35" ht="22.5" customHeight="1" spans="1:12">
      <c r="A35" s="29" t="s">
        <v>238</v>
      </c>
      <c r="B35" s="11" t="s">
        <v>234</v>
      </c>
      <c r="C35" s="30">
        <v>2022</v>
      </c>
      <c r="D35" s="31">
        <f t="shared" si="12"/>
        <v>0</v>
      </c>
      <c r="E35" s="31">
        <f t="shared" ref="E35:E36" si="20">E43</f>
        <v>0</v>
      </c>
      <c r="F35" s="31">
        <v>0</v>
      </c>
      <c r="G35" s="31">
        <f t="shared" ref="G35:G36" si="21">G43</f>
        <v>0</v>
      </c>
      <c r="H35" s="31">
        <v>0</v>
      </c>
      <c r="I35" s="31">
        <f>I43</f>
        <v>0</v>
      </c>
      <c r="J35" s="61"/>
      <c r="K35" s="54"/>
      <c r="L35" s="55"/>
    </row>
    <row r="36" ht="22.5" customHeight="1" spans="1:12">
      <c r="A36" s="29"/>
      <c r="B36" s="32"/>
      <c r="C36" s="30">
        <v>2023</v>
      </c>
      <c r="D36" s="38">
        <f t="shared" si="12"/>
        <v>1727.59889</v>
      </c>
      <c r="E36" s="38">
        <f t="shared" si="20"/>
        <v>0</v>
      </c>
      <c r="F36" s="38">
        <v>1554.82989</v>
      </c>
      <c r="G36" s="38">
        <f t="shared" si="21"/>
        <v>0</v>
      </c>
      <c r="H36" s="38">
        <v>172.769</v>
      </c>
      <c r="I36" s="38">
        <f>I44</f>
        <v>0</v>
      </c>
      <c r="J36" s="61"/>
      <c r="K36" s="54"/>
      <c r="L36" s="55"/>
    </row>
    <row r="37" ht="22.5" customHeight="1" spans="1:12">
      <c r="A37" s="29"/>
      <c r="B37" s="33"/>
      <c r="C37" s="30">
        <v>2024</v>
      </c>
      <c r="D37" s="31">
        <f t="shared" si="12"/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61"/>
      <c r="K37" s="54"/>
      <c r="L37" s="55"/>
    </row>
    <row r="38" ht="22.5" customHeight="1" spans="1:12">
      <c r="A38" s="34" t="s">
        <v>229</v>
      </c>
      <c r="B38" s="34"/>
      <c r="C38" s="35"/>
      <c r="D38" s="31">
        <f t="shared" ref="D38" si="22">SUM(E38:I38)</f>
        <v>1727.59889</v>
      </c>
      <c r="E38" s="31">
        <f>SUM(E35:E37)</f>
        <v>0</v>
      </c>
      <c r="F38" s="31">
        <f t="shared" ref="F38:G38" si="23">SUM(F35:F37)</f>
        <v>1554.82989</v>
      </c>
      <c r="G38" s="31">
        <f t="shared" si="23"/>
        <v>0</v>
      </c>
      <c r="H38" s="31">
        <f t="shared" ref="H38" si="24">SUM(H35:H37)</f>
        <v>172.769</v>
      </c>
      <c r="I38" s="31">
        <f t="shared" ref="I38" si="25">SUM(I35:I37)</f>
        <v>0</v>
      </c>
      <c r="J38" s="61" t="s">
        <v>239</v>
      </c>
      <c r="K38" s="54"/>
      <c r="L38" s="55"/>
    </row>
    <row r="39" ht="22.5" customHeight="1" spans="1:12">
      <c r="A39" s="34" t="s">
        <v>235</v>
      </c>
      <c r="B39" s="34"/>
      <c r="C39" s="35"/>
      <c r="D39" s="30"/>
      <c r="E39" s="30"/>
      <c r="F39" s="30"/>
      <c r="G39" s="30"/>
      <c r="H39" s="30"/>
      <c r="I39" s="30"/>
      <c r="J39" s="61"/>
      <c r="K39" s="54"/>
      <c r="L39" s="55"/>
    </row>
    <row r="40" ht="34" customHeight="1" spans="1:12">
      <c r="A40" s="39" t="s">
        <v>240</v>
      </c>
      <c r="B40" s="40"/>
      <c r="C40" s="30">
        <v>2023</v>
      </c>
      <c r="D40" s="31">
        <f t="shared" ref="D40:D42" si="26">SUM(E40:I40)</f>
        <v>644.21011</v>
      </c>
      <c r="E40" s="31">
        <v>0</v>
      </c>
      <c r="F40" s="41">
        <v>579.7891</v>
      </c>
      <c r="G40" s="31">
        <v>0</v>
      </c>
      <c r="H40" s="41">
        <v>64.42101</v>
      </c>
      <c r="I40" s="49">
        <v>0</v>
      </c>
      <c r="J40" s="61"/>
      <c r="K40" s="54"/>
      <c r="L40" s="55"/>
    </row>
    <row r="41" ht="23" customHeight="1" spans="1:12">
      <c r="A41" s="39" t="s">
        <v>241</v>
      </c>
      <c r="B41" s="40"/>
      <c r="C41" s="30">
        <v>2023</v>
      </c>
      <c r="D41" s="31">
        <f t="shared" si="26"/>
        <v>353.02067</v>
      </c>
      <c r="E41" s="31">
        <v>0</v>
      </c>
      <c r="F41" s="41">
        <v>317.7186</v>
      </c>
      <c r="G41" s="31">
        <v>0</v>
      </c>
      <c r="H41" s="41">
        <v>35.30207</v>
      </c>
      <c r="I41" s="49">
        <v>0</v>
      </c>
      <c r="J41" s="61"/>
      <c r="K41" s="54"/>
      <c r="L41" s="55"/>
    </row>
    <row r="42" ht="23" customHeight="1" spans="1:12">
      <c r="A42" s="39" t="s">
        <v>242</v>
      </c>
      <c r="B42" s="40"/>
      <c r="C42" s="30">
        <v>2023</v>
      </c>
      <c r="D42" s="31">
        <f t="shared" si="26"/>
        <v>457.57639</v>
      </c>
      <c r="E42" s="31">
        <v>0</v>
      </c>
      <c r="F42" s="41">
        <v>411.81875</v>
      </c>
      <c r="G42" s="31">
        <v>0</v>
      </c>
      <c r="H42" s="41">
        <v>45.75764</v>
      </c>
      <c r="I42" s="49">
        <v>0</v>
      </c>
      <c r="J42" s="61"/>
      <c r="K42" s="54"/>
      <c r="L42" s="55"/>
    </row>
    <row r="43" ht="36" customHeight="1" spans="1:12">
      <c r="A43" s="36" t="s">
        <v>243</v>
      </c>
      <c r="B43" s="37"/>
      <c r="C43" s="30">
        <v>2023</v>
      </c>
      <c r="D43" s="31">
        <f t="shared" ref="D43" si="27">SUM(E43:I43)</f>
        <v>272.7816</v>
      </c>
      <c r="E43" s="31">
        <v>0</v>
      </c>
      <c r="F43" s="41">
        <v>245.50344</v>
      </c>
      <c r="G43" s="31">
        <v>0</v>
      </c>
      <c r="H43" s="41">
        <v>27.27816</v>
      </c>
      <c r="I43" s="49">
        <v>0</v>
      </c>
      <c r="J43" s="61"/>
      <c r="K43" s="54"/>
      <c r="L43" s="55"/>
    </row>
    <row r="44" ht="22.5" customHeight="1" spans="1:12">
      <c r="A44" s="18" t="s">
        <v>244</v>
      </c>
      <c r="B44" s="42"/>
      <c r="C44" s="43">
        <v>2022</v>
      </c>
      <c r="D44" s="21">
        <f t="shared" ref="D44:D51" si="28">SUM(E44:I44)</f>
        <v>14695.33049</v>
      </c>
      <c r="E44" s="44">
        <f>E48</f>
        <v>0</v>
      </c>
      <c r="F44" s="44">
        <f t="shared" ref="F44:I44" si="29">F48</f>
        <v>14099.19915</v>
      </c>
      <c r="G44" s="44">
        <f t="shared" ref="G44" si="30">G48</f>
        <v>0</v>
      </c>
      <c r="H44" s="44">
        <f t="shared" si="29"/>
        <v>596.13134</v>
      </c>
      <c r="I44" s="44">
        <f t="shared" si="29"/>
        <v>0</v>
      </c>
      <c r="J44" s="61"/>
      <c r="K44" s="54"/>
      <c r="L44" s="55"/>
    </row>
    <row r="45" ht="22.5" customHeight="1" spans="1:12">
      <c r="A45" s="18"/>
      <c r="B45" s="45"/>
      <c r="C45" s="43">
        <v>2023</v>
      </c>
      <c r="D45" s="21">
        <f t="shared" si="28"/>
        <v>0</v>
      </c>
      <c r="E45" s="44">
        <f t="shared" ref="E45:I46" si="31">E49</f>
        <v>0</v>
      </c>
      <c r="F45" s="44">
        <f t="shared" si="31"/>
        <v>0</v>
      </c>
      <c r="G45" s="44">
        <f t="shared" ref="G45" si="32">G49</f>
        <v>0</v>
      </c>
      <c r="H45" s="44">
        <f t="shared" si="31"/>
        <v>0</v>
      </c>
      <c r="I45" s="44">
        <f t="shared" si="31"/>
        <v>0</v>
      </c>
      <c r="J45" s="61"/>
      <c r="K45" s="54"/>
      <c r="L45" s="55"/>
    </row>
    <row r="46" ht="22.5" customHeight="1" spans="1:12">
      <c r="A46" s="18"/>
      <c r="B46" s="46"/>
      <c r="C46" s="43">
        <v>2024</v>
      </c>
      <c r="D46" s="21">
        <f t="shared" si="28"/>
        <v>0</v>
      </c>
      <c r="E46" s="44">
        <f t="shared" si="31"/>
        <v>0</v>
      </c>
      <c r="F46" s="44">
        <f t="shared" si="31"/>
        <v>0</v>
      </c>
      <c r="G46" s="44">
        <f t="shared" ref="G46" si="33">G50</f>
        <v>0</v>
      </c>
      <c r="H46" s="44">
        <f t="shared" si="31"/>
        <v>0</v>
      </c>
      <c r="I46" s="44">
        <f t="shared" si="31"/>
        <v>0</v>
      </c>
      <c r="J46" s="61"/>
      <c r="K46" s="54"/>
      <c r="L46" s="55"/>
    </row>
    <row r="47" ht="22.5" customHeight="1" spans="1:12">
      <c r="A47" s="25" t="s">
        <v>229</v>
      </c>
      <c r="B47" s="25"/>
      <c r="C47" s="47"/>
      <c r="D47" s="21">
        <f t="shared" si="28"/>
        <v>14695.33049</v>
      </c>
      <c r="E47" s="21">
        <f>SUM(E44:E46)</f>
        <v>0</v>
      </c>
      <c r="F47" s="21">
        <f t="shared" ref="F47:G47" si="34">SUM(F44:F46)</f>
        <v>14099.19915</v>
      </c>
      <c r="G47" s="21">
        <f t="shared" si="34"/>
        <v>0</v>
      </c>
      <c r="H47" s="21">
        <f t="shared" ref="H47" si="35">SUM(H44:H46)</f>
        <v>596.13134</v>
      </c>
      <c r="I47" s="21">
        <f t="shared" ref="I47" si="36">SUM(I44:I46)</f>
        <v>0</v>
      </c>
      <c r="J47" s="61"/>
      <c r="K47" s="54"/>
      <c r="L47" s="55"/>
    </row>
    <row r="48" ht="22.5" customHeight="1" spans="1:12">
      <c r="A48" s="29" t="s">
        <v>245</v>
      </c>
      <c r="B48" s="11" t="s">
        <v>246</v>
      </c>
      <c r="C48" s="30">
        <v>2022</v>
      </c>
      <c r="D48" s="38">
        <f t="shared" si="28"/>
        <v>14695.33049</v>
      </c>
      <c r="E48" s="48">
        <v>0</v>
      </c>
      <c r="F48" s="48">
        <v>14099.19915</v>
      </c>
      <c r="G48" s="48">
        <v>0</v>
      </c>
      <c r="H48" s="38">
        <v>596.13134</v>
      </c>
      <c r="I48" s="48">
        <v>0</v>
      </c>
      <c r="J48" s="61"/>
      <c r="K48" s="54"/>
      <c r="L48" s="55"/>
    </row>
    <row r="49" ht="22.5" customHeight="1" spans="1:12">
      <c r="A49" s="29"/>
      <c r="B49" s="32"/>
      <c r="C49" s="30">
        <v>2023</v>
      </c>
      <c r="D49" s="31">
        <f t="shared" si="28"/>
        <v>0</v>
      </c>
      <c r="E49" s="49">
        <v>0</v>
      </c>
      <c r="F49" s="49">
        <v>0</v>
      </c>
      <c r="G49" s="49">
        <v>0</v>
      </c>
      <c r="H49" s="49">
        <v>0</v>
      </c>
      <c r="I49" s="49">
        <v>0</v>
      </c>
      <c r="J49" s="61"/>
      <c r="K49" s="54"/>
      <c r="L49" s="55"/>
    </row>
    <row r="50" ht="22.5" customHeight="1" spans="1:12">
      <c r="A50" s="29"/>
      <c r="B50" s="33"/>
      <c r="C50" s="30">
        <v>2024</v>
      </c>
      <c r="D50" s="31">
        <f t="shared" si="28"/>
        <v>0</v>
      </c>
      <c r="E50" s="49">
        <v>0</v>
      </c>
      <c r="F50" s="49">
        <v>0</v>
      </c>
      <c r="G50" s="49">
        <v>0</v>
      </c>
      <c r="H50" s="49">
        <v>0</v>
      </c>
      <c r="I50" s="49">
        <v>0</v>
      </c>
      <c r="J50" s="61"/>
      <c r="K50" s="54"/>
      <c r="L50" s="55"/>
    </row>
    <row r="51" ht="22.5" customHeight="1" spans="1:12">
      <c r="A51" s="19" t="s">
        <v>229</v>
      </c>
      <c r="B51" s="19"/>
      <c r="C51" s="50"/>
      <c r="D51" s="31">
        <f t="shared" si="28"/>
        <v>14695.33049</v>
      </c>
      <c r="E51" s="31">
        <f>SUM(E48:E50)</f>
        <v>0</v>
      </c>
      <c r="F51" s="31">
        <f t="shared" ref="F51:G51" si="37">SUM(F48:F50)</f>
        <v>14099.19915</v>
      </c>
      <c r="G51" s="31">
        <f t="shared" si="37"/>
        <v>0</v>
      </c>
      <c r="H51" s="31">
        <f t="shared" ref="H51" si="38">SUM(H48:H50)</f>
        <v>596.13134</v>
      </c>
      <c r="I51" s="31">
        <f t="shared" ref="I51" si="39">SUM(I48:I50)</f>
        <v>0</v>
      </c>
      <c r="J51" s="61" t="s">
        <v>120</v>
      </c>
      <c r="K51" s="54"/>
      <c r="L51" s="55"/>
    </row>
    <row r="52" ht="22.5" customHeight="1" spans="1:12">
      <c r="A52" s="18" t="s">
        <v>247</v>
      </c>
      <c r="B52" s="51"/>
      <c r="C52" s="20">
        <v>2022</v>
      </c>
      <c r="D52" s="21">
        <f t="shared" ref="D52:D59" si="40">SUM(E52:I52)</f>
        <v>1171.10644</v>
      </c>
      <c r="E52" s="44">
        <f>E56</f>
        <v>0</v>
      </c>
      <c r="F52" s="44">
        <v>1112.55111</v>
      </c>
      <c r="G52" s="44">
        <f t="shared" ref="G52" si="41">G56</f>
        <v>0</v>
      </c>
      <c r="H52" s="44">
        <f t="shared" ref="F52:I52" si="42">H56</f>
        <v>58.55533</v>
      </c>
      <c r="I52" s="44">
        <f t="shared" si="42"/>
        <v>0</v>
      </c>
      <c r="J52" s="61"/>
      <c r="K52" s="54"/>
      <c r="L52" s="55"/>
    </row>
    <row r="53" ht="22.5" customHeight="1" spans="1:12">
      <c r="A53" s="18"/>
      <c r="B53" s="52"/>
      <c r="C53" s="20">
        <v>2023</v>
      </c>
      <c r="D53" s="21">
        <f t="shared" si="40"/>
        <v>0</v>
      </c>
      <c r="E53" s="44">
        <f t="shared" ref="E53:I53" si="43">E57</f>
        <v>0</v>
      </c>
      <c r="F53" s="44">
        <f t="shared" si="43"/>
        <v>0</v>
      </c>
      <c r="G53" s="44">
        <f t="shared" ref="G53" si="44">G57</f>
        <v>0</v>
      </c>
      <c r="H53" s="44">
        <f t="shared" si="43"/>
        <v>0</v>
      </c>
      <c r="I53" s="44">
        <f t="shared" si="43"/>
        <v>0</v>
      </c>
      <c r="J53" s="61"/>
      <c r="K53" s="54"/>
      <c r="L53" s="55"/>
    </row>
    <row r="54" ht="22.5" customHeight="1" spans="1:12">
      <c r="A54" s="18"/>
      <c r="B54" s="53"/>
      <c r="C54" s="20">
        <v>2024</v>
      </c>
      <c r="D54" s="21">
        <f t="shared" si="40"/>
        <v>1764.616</v>
      </c>
      <c r="E54" s="44">
        <f t="shared" ref="E54:I54" si="45">E58</f>
        <v>0</v>
      </c>
      <c r="F54" s="44">
        <f t="shared" si="45"/>
        <v>1605.8</v>
      </c>
      <c r="G54" s="44">
        <f t="shared" ref="G54" si="46">G58</f>
        <v>0</v>
      </c>
      <c r="H54" s="44">
        <f t="shared" si="45"/>
        <v>158.816</v>
      </c>
      <c r="I54" s="44">
        <f t="shared" si="45"/>
        <v>0</v>
      </c>
      <c r="J54" s="61"/>
      <c r="K54" s="54"/>
      <c r="L54" s="55"/>
    </row>
    <row r="55" ht="15.75" spans="1:12">
      <c r="A55" s="19" t="s">
        <v>229</v>
      </c>
      <c r="B55" s="19"/>
      <c r="C55" s="50"/>
      <c r="D55" s="21">
        <f t="shared" si="40"/>
        <v>2935.72244</v>
      </c>
      <c r="E55" s="21">
        <f>SUM(E52:E54)</f>
        <v>0</v>
      </c>
      <c r="F55" s="21">
        <f t="shared" ref="F55:G55" si="47">SUM(F52:F54)</f>
        <v>2718.35111</v>
      </c>
      <c r="G55" s="21">
        <f t="shared" si="47"/>
        <v>0</v>
      </c>
      <c r="H55" s="21">
        <f t="shared" ref="H55" si="48">SUM(H52:H54)</f>
        <v>217.37133</v>
      </c>
      <c r="I55" s="21">
        <f t="shared" ref="I55" si="49">SUM(I52:I54)</f>
        <v>0</v>
      </c>
      <c r="J55" s="61"/>
      <c r="K55" s="54"/>
      <c r="L55" s="55"/>
    </row>
    <row r="56" ht="22.5" customHeight="1" spans="1:12">
      <c r="A56" s="29" t="s">
        <v>248</v>
      </c>
      <c r="B56" s="11" t="s">
        <v>246</v>
      </c>
      <c r="C56" s="30">
        <v>2022</v>
      </c>
      <c r="D56" s="38">
        <f t="shared" si="40"/>
        <v>1171.10644</v>
      </c>
      <c r="E56" s="48">
        <v>0</v>
      </c>
      <c r="F56" s="48">
        <v>1112.55111</v>
      </c>
      <c r="G56" s="48">
        <v>0</v>
      </c>
      <c r="H56" s="38">
        <v>58.55533</v>
      </c>
      <c r="I56" s="48">
        <v>0</v>
      </c>
      <c r="J56" s="61"/>
      <c r="K56" s="54"/>
      <c r="L56" s="55"/>
    </row>
    <row r="57" ht="22.5" customHeight="1" spans="1:12">
      <c r="A57" s="29"/>
      <c r="B57" s="32"/>
      <c r="C57" s="30">
        <v>2023</v>
      </c>
      <c r="D57" s="31">
        <f t="shared" si="40"/>
        <v>0</v>
      </c>
      <c r="E57" s="49">
        <v>0</v>
      </c>
      <c r="F57" s="49">
        <v>0</v>
      </c>
      <c r="G57" s="49">
        <v>0</v>
      </c>
      <c r="H57" s="49">
        <v>0</v>
      </c>
      <c r="I57" s="49">
        <v>0</v>
      </c>
      <c r="J57" s="61"/>
      <c r="K57" s="54"/>
      <c r="L57" s="55"/>
    </row>
    <row r="58" ht="22.5" customHeight="1" spans="1:12">
      <c r="A58" s="29"/>
      <c r="B58" s="33"/>
      <c r="C58" s="30">
        <v>2024</v>
      </c>
      <c r="D58" s="38">
        <f t="shared" si="40"/>
        <v>1764.616</v>
      </c>
      <c r="E58" s="48">
        <v>0</v>
      </c>
      <c r="F58" s="48">
        <v>1605.8</v>
      </c>
      <c r="G58" s="48">
        <v>0</v>
      </c>
      <c r="H58" s="48">
        <v>158.816</v>
      </c>
      <c r="I58" s="48">
        <v>0</v>
      </c>
      <c r="J58" s="61"/>
      <c r="K58" s="54"/>
      <c r="L58" s="55"/>
    </row>
    <row r="59" ht="15.75" spans="1:12">
      <c r="A59" s="34" t="s">
        <v>229</v>
      </c>
      <c r="B59" s="34"/>
      <c r="C59" s="35"/>
      <c r="D59" s="31">
        <f t="shared" si="40"/>
        <v>2935.72244</v>
      </c>
      <c r="E59" s="31">
        <f>SUM(E56:E58)</f>
        <v>0</v>
      </c>
      <c r="F59" s="31">
        <f t="shared" ref="F59:G59" si="50">SUM(F56:F58)</f>
        <v>2718.35111</v>
      </c>
      <c r="G59" s="31">
        <f t="shared" si="50"/>
        <v>0</v>
      </c>
      <c r="H59" s="31">
        <f t="shared" ref="H59" si="51">SUM(H56:H58)</f>
        <v>217.37133</v>
      </c>
      <c r="I59" s="31">
        <f t="shared" ref="I59" si="52">SUM(I56:I58)</f>
        <v>0</v>
      </c>
      <c r="J59" s="61" t="s">
        <v>83</v>
      </c>
      <c r="K59" s="54"/>
      <c r="L59" s="55"/>
    </row>
    <row r="60" ht="22.5" hidden="1" customHeight="1" spans="1:12">
      <c r="A60" s="18" t="s">
        <v>249</v>
      </c>
      <c r="B60" s="42"/>
      <c r="C60" s="43">
        <v>2022</v>
      </c>
      <c r="D60" s="21">
        <f t="shared" ref="D60:D67" si="53">SUM(E60:I60)</f>
        <v>0</v>
      </c>
      <c r="E60" s="44">
        <f>E64</f>
        <v>0</v>
      </c>
      <c r="F60" s="44">
        <f t="shared" ref="F60:I60" si="54">F64</f>
        <v>0</v>
      </c>
      <c r="G60" s="44">
        <f t="shared" ref="G60" si="55">G64</f>
        <v>0</v>
      </c>
      <c r="H60" s="44">
        <f t="shared" si="54"/>
        <v>0</v>
      </c>
      <c r="I60" s="44">
        <f t="shared" si="54"/>
        <v>0</v>
      </c>
      <c r="J60" s="61"/>
      <c r="K60" s="54"/>
      <c r="L60" s="55"/>
    </row>
    <row r="61" ht="22.5" hidden="1" customHeight="1" spans="1:12">
      <c r="A61" s="18"/>
      <c r="B61" s="45"/>
      <c r="C61" s="43">
        <v>2023</v>
      </c>
      <c r="D61" s="21">
        <f t="shared" si="53"/>
        <v>0</v>
      </c>
      <c r="E61" s="44">
        <f t="shared" ref="E61:I61" si="56">E65</f>
        <v>0</v>
      </c>
      <c r="F61" s="44">
        <f t="shared" si="56"/>
        <v>0</v>
      </c>
      <c r="G61" s="44">
        <f t="shared" ref="G61" si="57">G65</f>
        <v>0</v>
      </c>
      <c r="H61" s="44">
        <f t="shared" si="56"/>
        <v>0</v>
      </c>
      <c r="I61" s="44">
        <f t="shared" si="56"/>
        <v>0</v>
      </c>
      <c r="J61" s="61"/>
      <c r="K61" s="54"/>
      <c r="L61" s="55"/>
    </row>
    <row r="62" ht="22.5" hidden="1" customHeight="1" spans="1:12">
      <c r="A62" s="18"/>
      <c r="B62" s="46"/>
      <c r="C62" s="43">
        <v>2024</v>
      </c>
      <c r="D62" s="21">
        <f t="shared" si="53"/>
        <v>0</v>
      </c>
      <c r="E62" s="44">
        <f t="shared" ref="E62:I62" si="58">E66</f>
        <v>0</v>
      </c>
      <c r="F62" s="44">
        <f t="shared" si="58"/>
        <v>0</v>
      </c>
      <c r="G62" s="44">
        <f t="shared" ref="G62" si="59">G66</f>
        <v>0</v>
      </c>
      <c r="H62" s="44">
        <f t="shared" si="58"/>
        <v>0</v>
      </c>
      <c r="I62" s="44">
        <f t="shared" si="58"/>
        <v>0</v>
      </c>
      <c r="J62" s="61"/>
      <c r="K62" s="54"/>
      <c r="L62" s="55"/>
    </row>
    <row r="63" ht="22.5" hidden="1" customHeight="1" spans="1:12">
      <c r="A63" s="25" t="s">
        <v>229</v>
      </c>
      <c r="B63" s="25"/>
      <c r="C63" s="47"/>
      <c r="D63" s="21">
        <f t="shared" si="53"/>
        <v>0</v>
      </c>
      <c r="E63" s="21">
        <f>SUM(E60:E62)</f>
        <v>0</v>
      </c>
      <c r="F63" s="21">
        <f t="shared" ref="F63:G63" si="60">SUM(F60:F62)</f>
        <v>0</v>
      </c>
      <c r="G63" s="21">
        <f t="shared" si="60"/>
        <v>0</v>
      </c>
      <c r="H63" s="21">
        <f t="shared" ref="H63" si="61">SUM(H60:H62)</f>
        <v>0</v>
      </c>
      <c r="I63" s="21">
        <f t="shared" ref="I63" si="62">SUM(I60:I62)</f>
        <v>0</v>
      </c>
      <c r="J63" s="61"/>
      <c r="K63" s="54"/>
      <c r="L63" s="55"/>
    </row>
    <row r="64" ht="22.5" hidden="1" customHeight="1" spans="1:12">
      <c r="A64" s="29" t="s">
        <v>250</v>
      </c>
      <c r="B64" s="11" t="s">
        <v>234</v>
      </c>
      <c r="C64" s="30">
        <v>2022</v>
      </c>
      <c r="D64" s="31">
        <f t="shared" si="53"/>
        <v>0</v>
      </c>
      <c r="E64" s="49">
        <v>0</v>
      </c>
      <c r="F64" s="31">
        <v>0</v>
      </c>
      <c r="G64" s="49">
        <v>0</v>
      </c>
      <c r="H64" s="31">
        <v>0</v>
      </c>
      <c r="I64" s="49">
        <v>0</v>
      </c>
      <c r="J64" s="61"/>
      <c r="K64" s="54"/>
      <c r="L64" s="55"/>
    </row>
    <row r="65" ht="22.5" hidden="1" customHeight="1" spans="1:12">
      <c r="A65" s="29"/>
      <c r="B65" s="32"/>
      <c r="C65" s="30">
        <v>2023</v>
      </c>
      <c r="D65" s="31">
        <f t="shared" si="53"/>
        <v>0</v>
      </c>
      <c r="E65" s="49">
        <v>0</v>
      </c>
      <c r="F65" s="49">
        <v>0</v>
      </c>
      <c r="G65" s="49">
        <v>0</v>
      </c>
      <c r="H65" s="49">
        <v>0</v>
      </c>
      <c r="I65" s="49">
        <v>0</v>
      </c>
      <c r="J65" s="61"/>
      <c r="K65" s="54"/>
      <c r="L65" s="55"/>
    </row>
    <row r="66" ht="22.5" hidden="1" customHeight="1" spans="1:12">
      <c r="A66" s="29"/>
      <c r="B66" s="33"/>
      <c r="C66" s="30">
        <v>2024</v>
      </c>
      <c r="D66" s="31">
        <f t="shared" si="53"/>
        <v>0</v>
      </c>
      <c r="E66" s="49">
        <v>0</v>
      </c>
      <c r="F66" s="49">
        <v>0</v>
      </c>
      <c r="G66" s="49">
        <v>0</v>
      </c>
      <c r="H66" s="49">
        <v>0</v>
      </c>
      <c r="I66" s="49">
        <v>0</v>
      </c>
      <c r="J66" s="61"/>
      <c r="K66" s="54"/>
      <c r="L66" s="55"/>
    </row>
    <row r="67" ht="22.5" hidden="1" customHeight="1" spans="1:12">
      <c r="A67" s="34" t="s">
        <v>229</v>
      </c>
      <c r="B67" s="34"/>
      <c r="C67" s="35"/>
      <c r="D67" s="31">
        <f t="shared" si="53"/>
        <v>0</v>
      </c>
      <c r="E67" s="31">
        <f>SUM(E64:E66)</f>
        <v>0</v>
      </c>
      <c r="F67" s="31">
        <f t="shared" ref="F67:H67" si="63">SUM(F64:F66)</f>
        <v>0</v>
      </c>
      <c r="G67" s="31">
        <f t="shared" ref="G67" si="64">SUM(G64:G66)</f>
        <v>0</v>
      </c>
      <c r="H67" s="31">
        <f t="shared" si="63"/>
        <v>0</v>
      </c>
      <c r="I67" s="31">
        <f t="shared" ref="I67" si="65">SUM(I64:I66)</f>
        <v>0</v>
      </c>
      <c r="J67" s="61" t="s">
        <v>104</v>
      </c>
      <c r="K67" s="54"/>
      <c r="L67" s="55"/>
    </row>
    <row r="68" ht="22.5" customHeight="1" spans="1:12">
      <c r="A68" s="18" t="s">
        <v>251</v>
      </c>
      <c r="B68" s="42"/>
      <c r="C68" s="43">
        <v>2022</v>
      </c>
      <c r="D68" s="21">
        <f t="shared" ref="D68:D83" si="66">SUM(E68:I68)</f>
        <v>9000</v>
      </c>
      <c r="E68" s="44">
        <f>E72</f>
        <v>0</v>
      </c>
      <c r="F68" s="44">
        <f t="shared" ref="F68:I68" si="67">F72</f>
        <v>8549</v>
      </c>
      <c r="G68" s="44">
        <f t="shared" ref="G68" si="68">G72</f>
        <v>0</v>
      </c>
      <c r="H68" s="44">
        <f t="shared" si="67"/>
        <v>451</v>
      </c>
      <c r="I68" s="44">
        <f t="shared" si="67"/>
        <v>0</v>
      </c>
      <c r="J68" s="61"/>
      <c r="K68" s="54"/>
      <c r="L68" s="55"/>
    </row>
    <row r="69" ht="22.5" customHeight="1" spans="1:12">
      <c r="A69" s="18"/>
      <c r="B69" s="45"/>
      <c r="C69" s="43">
        <v>2023</v>
      </c>
      <c r="D69" s="21">
        <f t="shared" si="66"/>
        <v>0</v>
      </c>
      <c r="E69" s="44">
        <f t="shared" ref="E69:I69" si="69">E73</f>
        <v>0</v>
      </c>
      <c r="F69" s="44">
        <f t="shared" si="69"/>
        <v>0</v>
      </c>
      <c r="G69" s="44">
        <f t="shared" ref="G69" si="70">G73</f>
        <v>0</v>
      </c>
      <c r="H69" s="44">
        <f t="shared" si="69"/>
        <v>0</v>
      </c>
      <c r="I69" s="44">
        <f t="shared" si="69"/>
        <v>0</v>
      </c>
      <c r="J69" s="61"/>
      <c r="K69" s="54"/>
      <c r="L69" s="55"/>
    </row>
    <row r="70" ht="22.5" customHeight="1" spans="1:12">
      <c r="A70" s="18"/>
      <c r="B70" s="46"/>
      <c r="C70" s="43">
        <v>2024</v>
      </c>
      <c r="D70" s="21">
        <f t="shared" si="66"/>
        <v>0</v>
      </c>
      <c r="E70" s="44">
        <f t="shared" ref="E70:I70" si="71">E74</f>
        <v>0</v>
      </c>
      <c r="F70" s="44">
        <f t="shared" si="71"/>
        <v>0</v>
      </c>
      <c r="G70" s="44">
        <f t="shared" ref="G70" si="72">G74</f>
        <v>0</v>
      </c>
      <c r="H70" s="44">
        <f t="shared" si="71"/>
        <v>0</v>
      </c>
      <c r="I70" s="44">
        <f t="shared" si="71"/>
        <v>0</v>
      </c>
      <c r="J70" s="61"/>
      <c r="K70" s="54"/>
      <c r="L70" s="55"/>
    </row>
    <row r="71" ht="22.5" customHeight="1" spans="1:12">
      <c r="A71" s="25" t="s">
        <v>229</v>
      </c>
      <c r="B71" s="25"/>
      <c r="C71" s="47"/>
      <c r="D71" s="21">
        <f t="shared" si="66"/>
        <v>9000</v>
      </c>
      <c r="E71" s="21">
        <f>SUM(E68:E70)</f>
        <v>0</v>
      </c>
      <c r="F71" s="21">
        <f t="shared" ref="F71:G71" si="73">SUM(F68:F70)</f>
        <v>8549</v>
      </c>
      <c r="G71" s="21">
        <f t="shared" si="73"/>
        <v>0</v>
      </c>
      <c r="H71" s="21">
        <f t="shared" ref="H71" si="74">SUM(H68:H70)</f>
        <v>451</v>
      </c>
      <c r="I71" s="21">
        <f t="shared" ref="I71" si="75">SUM(I68:I70)</f>
        <v>0</v>
      </c>
      <c r="J71" s="61"/>
      <c r="K71" s="54"/>
      <c r="L71" s="55"/>
    </row>
    <row r="72" ht="22.5" customHeight="1" spans="1:12">
      <c r="A72" s="29" t="s">
        <v>252</v>
      </c>
      <c r="B72" s="11" t="s">
        <v>253</v>
      </c>
      <c r="C72" s="30">
        <v>2022</v>
      </c>
      <c r="D72" s="38">
        <f t="shared" si="66"/>
        <v>9000</v>
      </c>
      <c r="E72" s="48">
        <v>0</v>
      </c>
      <c r="F72" s="48">
        <v>8549</v>
      </c>
      <c r="G72" s="48">
        <v>0</v>
      </c>
      <c r="H72" s="38">
        <v>451</v>
      </c>
      <c r="I72" s="48">
        <v>0</v>
      </c>
      <c r="J72" s="61"/>
      <c r="K72" s="54"/>
      <c r="L72" s="55"/>
    </row>
    <row r="73" ht="22.5" customHeight="1" spans="1:12">
      <c r="A73" s="29"/>
      <c r="B73" s="32"/>
      <c r="C73" s="30">
        <v>2023</v>
      </c>
      <c r="D73" s="31">
        <f t="shared" si="66"/>
        <v>0</v>
      </c>
      <c r="E73" s="49">
        <v>0</v>
      </c>
      <c r="F73" s="49">
        <v>0</v>
      </c>
      <c r="G73" s="49">
        <v>0</v>
      </c>
      <c r="H73" s="49">
        <v>0</v>
      </c>
      <c r="I73" s="49">
        <v>0</v>
      </c>
      <c r="J73" s="61"/>
      <c r="K73" s="54"/>
      <c r="L73" s="55"/>
    </row>
    <row r="74" ht="22.5" customHeight="1" spans="1:12">
      <c r="A74" s="29"/>
      <c r="B74" s="33"/>
      <c r="C74" s="30">
        <v>2024</v>
      </c>
      <c r="D74" s="31">
        <f t="shared" si="66"/>
        <v>0</v>
      </c>
      <c r="E74" s="49">
        <v>0</v>
      </c>
      <c r="F74" s="49">
        <v>0</v>
      </c>
      <c r="G74" s="49">
        <v>0</v>
      </c>
      <c r="H74" s="49">
        <v>0</v>
      </c>
      <c r="I74" s="49">
        <v>0</v>
      </c>
      <c r="J74" s="61"/>
      <c r="K74" s="54"/>
      <c r="L74" s="55"/>
    </row>
    <row r="75" ht="22.5" customHeight="1" spans="1:12">
      <c r="A75" s="34" t="s">
        <v>229</v>
      </c>
      <c r="B75" s="34"/>
      <c r="C75" s="35"/>
      <c r="D75" s="31">
        <f t="shared" si="66"/>
        <v>9000</v>
      </c>
      <c r="E75" s="31">
        <f>SUM(E72:E74)</f>
        <v>0</v>
      </c>
      <c r="F75" s="31">
        <f t="shared" ref="F75:G75" si="76">SUM(F72:F74)</f>
        <v>8549</v>
      </c>
      <c r="G75" s="31">
        <f t="shared" si="76"/>
        <v>0</v>
      </c>
      <c r="H75" s="31">
        <f t="shared" ref="H75" si="77">SUM(H72:H74)</f>
        <v>451</v>
      </c>
      <c r="I75" s="31">
        <f t="shared" ref="I75" si="78">SUM(I72:I74)</f>
        <v>0</v>
      </c>
      <c r="J75" s="61" t="s">
        <v>171</v>
      </c>
      <c r="K75" s="54"/>
      <c r="L75" s="55"/>
    </row>
    <row r="76" ht="22.5" customHeight="1" spans="1:12">
      <c r="A76" s="18" t="s">
        <v>254</v>
      </c>
      <c r="B76" s="25"/>
      <c r="C76" s="43">
        <v>2022</v>
      </c>
      <c r="D76" s="21">
        <f t="shared" si="66"/>
        <v>36329.475</v>
      </c>
      <c r="E76" s="44">
        <f>E80</f>
        <v>0</v>
      </c>
      <c r="F76" s="44">
        <f t="shared" ref="F76:I78" si="79">F80</f>
        <v>36205.94</v>
      </c>
      <c r="G76" s="44">
        <f t="shared" si="79"/>
        <v>0</v>
      </c>
      <c r="H76" s="44">
        <f t="shared" si="79"/>
        <v>123.535</v>
      </c>
      <c r="I76" s="44">
        <f t="shared" si="79"/>
        <v>0</v>
      </c>
      <c r="J76" s="61"/>
      <c r="K76" s="54"/>
      <c r="L76" s="55"/>
    </row>
    <row r="77" ht="22.5" customHeight="1" spans="1:12">
      <c r="A77" s="18"/>
      <c r="B77" s="45"/>
      <c r="C77" s="43">
        <v>2023</v>
      </c>
      <c r="D77" s="21">
        <f t="shared" si="66"/>
        <v>259.315</v>
      </c>
      <c r="E77" s="44">
        <f t="shared" ref="E77:F77" si="80">E81</f>
        <v>0</v>
      </c>
      <c r="F77" s="44">
        <f t="shared" si="80"/>
        <v>0</v>
      </c>
      <c r="G77" s="44">
        <f t="shared" si="79"/>
        <v>0</v>
      </c>
      <c r="H77" s="44">
        <f t="shared" si="79"/>
        <v>259.315</v>
      </c>
      <c r="I77" s="44">
        <f t="shared" si="79"/>
        <v>0</v>
      </c>
      <c r="J77" s="61"/>
      <c r="K77" s="54"/>
      <c r="L77" s="55"/>
    </row>
    <row r="78" ht="22.5" customHeight="1" spans="1:12">
      <c r="A78" s="18"/>
      <c r="B78" s="46"/>
      <c r="C78" s="43">
        <v>2024</v>
      </c>
      <c r="D78" s="21">
        <f t="shared" si="66"/>
        <v>0</v>
      </c>
      <c r="E78" s="44">
        <f t="shared" ref="E78:F78" si="81">E82</f>
        <v>0</v>
      </c>
      <c r="F78" s="44">
        <f t="shared" si="81"/>
        <v>0</v>
      </c>
      <c r="G78" s="44">
        <f t="shared" si="79"/>
        <v>0</v>
      </c>
      <c r="H78" s="44">
        <f t="shared" si="79"/>
        <v>0</v>
      </c>
      <c r="I78" s="44">
        <f t="shared" si="79"/>
        <v>0</v>
      </c>
      <c r="J78" s="61"/>
      <c r="K78" s="54"/>
      <c r="L78" s="55"/>
    </row>
    <row r="79" ht="22.5" customHeight="1" spans="1:12">
      <c r="A79" s="64" t="s">
        <v>229</v>
      </c>
      <c r="B79" s="65"/>
      <c r="C79" s="47"/>
      <c r="D79" s="21">
        <f t="shared" si="66"/>
        <v>36588.79</v>
      </c>
      <c r="E79" s="21">
        <f>SUM(E76:E78)</f>
        <v>0</v>
      </c>
      <c r="F79" s="21">
        <f t="shared" ref="F79:I79" si="82">SUM(F76:F78)</f>
        <v>36205.94</v>
      </c>
      <c r="G79" s="21">
        <f t="shared" si="82"/>
        <v>0</v>
      </c>
      <c r="H79" s="21">
        <f t="shared" si="82"/>
        <v>382.85</v>
      </c>
      <c r="I79" s="21">
        <f t="shared" si="82"/>
        <v>0</v>
      </c>
      <c r="J79" s="61"/>
      <c r="K79" s="54"/>
      <c r="L79" s="55"/>
    </row>
    <row r="80" ht="22.5" customHeight="1" spans="1:12">
      <c r="A80" s="29" t="s">
        <v>255</v>
      </c>
      <c r="B80" s="11" t="s">
        <v>253</v>
      </c>
      <c r="C80" s="30">
        <v>2022</v>
      </c>
      <c r="D80" s="38">
        <f t="shared" si="66"/>
        <v>36329.475</v>
      </c>
      <c r="E80" s="38">
        <f>E85+E87</f>
        <v>0</v>
      </c>
      <c r="F80" s="38">
        <f>F85+F87</f>
        <v>36205.94</v>
      </c>
      <c r="G80" s="38">
        <f>G85+G87</f>
        <v>0</v>
      </c>
      <c r="H80" s="38">
        <v>123.535</v>
      </c>
      <c r="I80" s="38">
        <f>I85+I87</f>
        <v>0</v>
      </c>
      <c r="J80" s="61"/>
      <c r="K80" s="54"/>
      <c r="L80" s="55"/>
    </row>
    <row r="81" ht="22.5" customHeight="1" spans="1:12">
      <c r="A81" s="29"/>
      <c r="B81" s="32"/>
      <c r="C81" s="30">
        <v>2023</v>
      </c>
      <c r="D81" s="38">
        <f t="shared" si="66"/>
        <v>259.315</v>
      </c>
      <c r="E81" s="38">
        <v>0</v>
      </c>
      <c r="F81" s="38">
        <v>0</v>
      </c>
      <c r="G81" s="38">
        <v>0</v>
      </c>
      <c r="H81" s="38">
        <v>259.315</v>
      </c>
      <c r="I81" s="38">
        <v>0</v>
      </c>
      <c r="J81" s="61"/>
      <c r="K81" s="54"/>
      <c r="L81" s="55"/>
    </row>
    <row r="82" ht="22.5" customHeight="1" spans="1:12">
      <c r="A82" s="29"/>
      <c r="B82" s="33"/>
      <c r="C82" s="30">
        <v>2024</v>
      </c>
      <c r="D82" s="31">
        <f t="shared" si="66"/>
        <v>0</v>
      </c>
      <c r="E82" s="31">
        <v>0</v>
      </c>
      <c r="F82" s="31">
        <v>0</v>
      </c>
      <c r="G82" s="31">
        <v>0</v>
      </c>
      <c r="H82" s="31">
        <v>0</v>
      </c>
      <c r="I82" s="31">
        <v>0</v>
      </c>
      <c r="J82" s="61"/>
      <c r="K82" s="54"/>
      <c r="L82" s="55"/>
    </row>
    <row r="83" ht="22.5" customHeight="1" spans="1:12">
      <c r="A83" s="19" t="s">
        <v>229</v>
      </c>
      <c r="B83" s="19"/>
      <c r="C83" s="50"/>
      <c r="D83" s="31">
        <f t="shared" si="66"/>
        <v>36588.79</v>
      </c>
      <c r="E83" s="31">
        <f>SUM(E80:E82)</f>
        <v>0</v>
      </c>
      <c r="F83" s="31">
        <f t="shared" ref="F83:I83" si="83">SUM(F80:F82)</f>
        <v>36205.94</v>
      </c>
      <c r="G83" s="31">
        <f t="shared" si="83"/>
        <v>0</v>
      </c>
      <c r="H83" s="31">
        <f t="shared" si="83"/>
        <v>382.85</v>
      </c>
      <c r="I83" s="31">
        <f t="shared" si="83"/>
        <v>0</v>
      </c>
      <c r="J83" s="61" t="s">
        <v>256</v>
      </c>
      <c r="K83" s="54"/>
      <c r="L83" s="55"/>
    </row>
    <row r="84" ht="22.5" customHeight="1" spans="1:12">
      <c r="A84" s="34" t="s">
        <v>235</v>
      </c>
      <c r="B84" s="34"/>
      <c r="C84" s="35"/>
      <c r="D84" s="30"/>
      <c r="E84" s="30"/>
      <c r="F84" s="30"/>
      <c r="G84" s="30"/>
      <c r="H84" s="30"/>
      <c r="I84" s="30"/>
      <c r="J84" s="61"/>
      <c r="K84" s="54"/>
      <c r="L84" s="55"/>
    </row>
    <row r="85" ht="22.5" customHeight="1" spans="1:12">
      <c r="A85" s="66" t="s">
        <v>257</v>
      </c>
      <c r="B85" s="67"/>
      <c r="C85" s="30">
        <v>2022</v>
      </c>
      <c r="D85" s="38">
        <f t="shared" ref="D85:D87" si="84">SUM(E85:I85)</f>
        <v>30876.288</v>
      </c>
      <c r="E85" s="38">
        <v>0</v>
      </c>
      <c r="F85" s="38">
        <v>30807.94</v>
      </c>
      <c r="G85" s="38">
        <v>0</v>
      </c>
      <c r="H85" s="38">
        <v>68.348</v>
      </c>
      <c r="I85" s="38">
        <v>0</v>
      </c>
      <c r="J85" s="61"/>
      <c r="K85" s="54"/>
      <c r="L85" s="55"/>
    </row>
    <row r="86" ht="22.5" customHeight="1" spans="1:12">
      <c r="A86" s="68"/>
      <c r="B86" s="69"/>
      <c r="C86" s="30">
        <v>2023</v>
      </c>
      <c r="D86" s="38">
        <f t="shared" ref="D86" si="85">SUM(E86:I86)</f>
        <v>259.315</v>
      </c>
      <c r="E86" s="38">
        <v>0</v>
      </c>
      <c r="F86" s="38">
        <v>0</v>
      </c>
      <c r="G86" s="38">
        <v>0</v>
      </c>
      <c r="H86" s="38">
        <v>259.315</v>
      </c>
      <c r="I86" s="38">
        <v>0</v>
      </c>
      <c r="J86" s="61"/>
      <c r="K86" s="54"/>
      <c r="L86" s="55"/>
    </row>
    <row r="87" ht="22.5" customHeight="1" spans="1:12">
      <c r="A87" s="39" t="s">
        <v>258</v>
      </c>
      <c r="B87" s="40"/>
      <c r="C87" s="30">
        <v>2022</v>
      </c>
      <c r="D87" s="38">
        <f t="shared" si="84"/>
        <v>5453.1922</v>
      </c>
      <c r="E87" s="38">
        <v>0</v>
      </c>
      <c r="F87" s="38">
        <v>5398</v>
      </c>
      <c r="G87" s="38">
        <v>0</v>
      </c>
      <c r="H87" s="38">
        <v>55.1922</v>
      </c>
      <c r="I87" s="38">
        <v>0</v>
      </c>
      <c r="J87" s="61"/>
      <c r="K87" s="54"/>
      <c r="L87" s="55"/>
    </row>
    <row r="88" ht="22.5" customHeight="1" spans="1:12">
      <c r="A88" s="70" t="s">
        <v>259</v>
      </c>
      <c r="B88" s="71"/>
      <c r="C88" s="71"/>
      <c r="D88" s="71"/>
      <c r="E88" s="71"/>
      <c r="F88" s="71"/>
      <c r="G88" s="71"/>
      <c r="H88" s="71"/>
      <c r="I88" s="78"/>
      <c r="J88" s="61"/>
      <c r="K88" s="54"/>
      <c r="L88" s="55"/>
    </row>
    <row r="89" ht="22.5" customHeight="1" spans="1:12">
      <c r="A89" s="18" t="s">
        <v>260</v>
      </c>
      <c r="B89" s="25"/>
      <c r="C89" s="43">
        <v>2022</v>
      </c>
      <c r="D89" s="21">
        <f>SUM(E89:I89)</f>
        <v>12979.51466</v>
      </c>
      <c r="E89" s="44">
        <f>E93+E97</f>
        <v>0</v>
      </c>
      <c r="F89" s="44">
        <f t="shared" ref="F89:I89" si="86">F93+F97</f>
        <v>0</v>
      </c>
      <c r="G89" s="44">
        <f t="shared" si="86"/>
        <v>2307.477</v>
      </c>
      <c r="H89" s="44">
        <f t="shared" si="86"/>
        <v>10672.03766</v>
      </c>
      <c r="I89" s="44">
        <f t="shared" si="86"/>
        <v>0</v>
      </c>
      <c r="J89" s="61"/>
      <c r="K89" s="54"/>
      <c r="L89" s="55"/>
    </row>
    <row r="90" ht="22.5" customHeight="1" spans="1:12">
      <c r="A90" s="18"/>
      <c r="B90" s="25"/>
      <c r="C90" s="43">
        <v>2023</v>
      </c>
      <c r="D90" s="21">
        <f t="shared" ref="D90:D96" si="87">SUM(E90:I90)</f>
        <v>6545.873</v>
      </c>
      <c r="E90" s="44">
        <f t="shared" ref="E90:I91" si="88">E94+E98</f>
        <v>0</v>
      </c>
      <c r="F90" s="44">
        <f t="shared" si="88"/>
        <v>0</v>
      </c>
      <c r="G90" s="44">
        <f t="shared" si="88"/>
        <v>1753.592</v>
      </c>
      <c r="H90" s="44">
        <f t="shared" si="88"/>
        <v>4792.281</v>
      </c>
      <c r="I90" s="44">
        <f t="shared" si="88"/>
        <v>0</v>
      </c>
      <c r="J90" s="61"/>
      <c r="K90" s="54"/>
      <c r="L90" s="55"/>
    </row>
    <row r="91" ht="22.5" customHeight="1" spans="1:12">
      <c r="A91" s="18"/>
      <c r="B91" s="25"/>
      <c r="C91" s="43">
        <v>2024</v>
      </c>
      <c r="D91" s="21">
        <f t="shared" si="87"/>
        <v>7253.75</v>
      </c>
      <c r="E91" s="44">
        <f t="shared" si="88"/>
        <v>0</v>
      </c>
      <c r="F91" s="44">
        <f t="shared" si="88"/>
        <v>0</v>
      </c>
      <c r="G91" s="44">
        <f t="shared" si="88"/>
        <v>2060.274</v>
      </c>
      <c r="H91" s="44">
        <f t="shared" si="88"/>
        <v>5193.476</v>
      </c>
      <c r="I91" s="44">
        <f t="shared" si="88"/>
        <v>0</v>
      </c>
      <c r="J91" s="61"/>
      <c r="K91" s="54"/>
      <c r="L91" s="55"/>
    </row>
    <row r="92" ht="22.5" customHeight="1" spans="1:12">
      <c r="A92" s="72" t="s">
        <v>229</v>
      </c>
      <c r="B92" s="73"/>
      <c r="C92" s="43"/>
      <c r="D92" s="21">
        <f t="shared" si="87"/>
        <v>26779.13766</v>
      </c>
      <c r="E92" s="21">
        <f>SUM(E89:E91)</f>
        <v>0</v>
      </c>
      <c r="F92" s="21">
        <f t="shared" ref="F92:G92" si="89">SUM(F89:F91)</f>
        <v>0</v>
      </c>
      <c r="G92" s="21">
        <f t="shared" si="89"/>
        <v>6121.343</v>
      </c>
      <c r="H92" s="21">
        <f t="shared" ref="H92" si="90">SUM(H89:H91)</f>
        <v>20657.79466</v>
      </c>
      <c r="I92" s="21">
        <f t="shared" ref="I92" si="91">SUM(I89:I91)</f>
        <v>0</v>
      </c>
      <c r="J92" s="61"/>
      <c r="K92" s="54"/>
      <c r="L92" s="55"/>
    </row>
    <row r="93" ht="22.5" customHeight="1" spans="1:12">
      <c r="A93" s="29" t="s">
        <v>261</v>
      </c>
      <c r="B93" s="11" t="s">
        <v>234</v>
      </c>
      <c r="C93" s="30">
        <v>2022</v>
      </c>
      <c r="D93" s="38">
        <f t="shared" si="87"/>
        <v>187</v>
      </c>
      <c r="E93" s="48">
        <v>0</v>
      </c>
      <c r="F93" s="48">
        <v>0</v>
      </c>
      <c r="G93" s="48">
        <v>0</v>
      </c>
      <c r="H93" s="48">
        <v>187</v>
      </c>
      <c r="I93" s="48">
        <v>0</v>
      </c>
      <c r="J93" s="61"/>
      <c r="K93" s="54"/>
      <c r="L93" s="55"/>
    </row>
    <row r="94" ht="22.5" customHeight="1" spans="1:12">
      <c r="A94" s="29"/>
      <c r="B94" s="32"/>
      <c r="C94" s="30">
        <v>2023</v>
      </c>
      <c r="D94" s="38">
        <f t="shared" si="87"/>
        <v>1300</v>
      </c>
      <c r="E94" s="48">
        <v>0</v>
      </c>
      <c r="F94" s="48">
        <v>0</v>
      </c>
      <c r="G94" s="48">
        <v>0</v>
      </c>
      <c r="H94" s="48">
        <v>1300</v>
      </c>
      <c r="I94" s="48">
        <v>0</v>
      </c>
      <c r="J94" s="61"/>
      <c r="K94" s="54"/>
      <c r="L94" s="55"/>
    </row>
    <row r="95" ht="22.5" customHeight="1" spans="1:12">
      <c r="A95" s="29"/>
      <c r="B95" s="33"/>
      <c r="C95" s="30">
        <v>2024</v>
      </c>
      <c r="D95" s="38">
        <f t="shared" si="87"/>
        <v>1300</v>
      </c>
      <c r="E95" s="48">
        <v>0</v>
      </c>
      <c r="F95" s="48">
        <v>0</v>
      </c>
      <c r="G95" s="48">
        <v>0</v>
      </c>
      <c r="H95" s="48">
        <v>1300</v>
      </c>
      <c r="I95" s="48">
        <v>0</v>
      </c>
      <c r="J95" s="61"/>
      <c r="K95" s="54"/>
      <c r="L95" s="55"/>
    </row>
    <row r="96" ht="22.5" customHeight="1" spans="1:12">
      <c r="A96" s="74" t="s">
        <v>229</v>
      </c>
      <c r="B96" s="75"/>
      <c r="C96" s="30"/>
      <c r="D96" s="31">
        <f t="shared" si="87"/>
        <v>2787</v>
      </c>
      <c r="E96" s="31">
        <f>SUM(E93:E95)</f>
        <v>0</v>
      </c>
      <c r="F96" s="31">
        <f t="shared" ref="F96:G96" si="92">SUM(F93:F95)</f>
        <v>0</v>
      </c>
      <c r="G96" s="31">
        <f t="shared" si="92"/>
        <v>0</v>
      </c>
      <c r="H96" s="31">
        <f t="shared" ref="H96" si="93">SUM(H93:H95)</f>
        <v>2787</v>
      </c>
      <c r="I96" s="31">
        <f t="shared" ref="I96" si="94">SUM(I93:I95)</f>
        <v>0</v>
      </c>
      <c r="J96" s="61" t="s">
        <v>262</v>
      </c>
      <c r="K96" s="54"/>
      <c r="L96" s="55"/>
    </row>
    <row r="97" ht="22.5" customHeight="1" spans="1:12">
      <c r="A97" s="29" t="s">
        <v>263</v>
      </c>
      <c r="B97" s="11" t="s">
        <v>234</v>
      </c>
      <c r="C97" s="30">
        <v>2022</v>
      </c>
      <c r="D97" s="38">
        <f t="shared" ref="D97:D101" si="95">SUM(E97:I97)</f>
        <v>12792.51466</v>
      </c>
      <c r="E97" s="48">
        <v>0</v>
      </c>
      <c r="F97" s="48">
        <v>0</v>
      </c>
      <c r="G97" s="48">
        <f>1707.477+600</f>
        <v>2307.477</v>
      </c>
      <c r="H97" s="48">
        <v>10485.03766</v>
      </c>
      <c r="I97" s="48">
        <v>0</v>
      </c>
      <c r="J97" s="61"/>
      <c r="K97" s="54"/>
      <c r="L97" s="55"/>
    </row>
    <row r="98" ht="22.5" customHeight="1" spans="1:12">
      <c r="A98" s="29"/>
      <c r="B98" s="32"/>
      <c r="C98" s="30">
        <v>2023</v>
      </c>
      <c r="D98" s="38">
        <f t="shared" si="95"/>
        <v>5245.873</v>
      </c>
      <c r="E98" s="48">
        <v>0</v>
      </c>
      <c r="F98" s="48">
        <v>0</v>
      </c>
      <c r="G98" s="48">
        <v>1753.592</v>
      </c>
      <c r="H98" s="48">
        <f>5418.64-1753.592-172.767</f>
        <v>3492.281</v>
      </c>
      <c r="I98" s="48">
        <v>0</v>
      </c>
      <c r="J98" s="61"/>
      <c r="K98" s="54"/>
      <c r="L98" s="55"/>
    </row>
    <row r="99" ht="22.5" customHeight="1" spans="1:12">
      <c r="A99" s="29"/>
      <c r="B99" s="33"/>
      <c r="C99" s="30">
        <v>2024</v>
      </c>
      <c r="D99" s="38">
        <f t="shared" si="95"/>
        <v>5953.75</v>
      </c>
      <c r="E99" s="48">
        <v>0</v>
      </c>
      <c r="F99" s="48">
        <v>0</v>
      </c>
      <c r="G99" s="48">
        <v>2060.274</v>
      </c>
      <c r="H99" s="48">
        <f>5953.75-2060.274</f>
        <v>3893.476</v>
      </c>
      <c r="I99" s="48">
        <v>0</v>
      </c>
      <c r="J99" s="61"/>
      <c r="K99" s="54"/>
      <c r="L99" s="55"/>
    </row>
    <row r="100" ht="22.5" customHeight="1" spans="1:12">
      <c r="A100" s="74" t="s">
        <v>229</v>
      </c>
      <c r="B100" s="75"/>
      <c r="C100" s="30"/>
      <c r="D100" s="31">
        <f t="shared" si="95"/>
        <v>23992.13766</v>
      </c>
      <c r="E100" s="31">
        <f>SUM(E97:E99)</f>
        <v>0</v>
      </c>
      <c r="F100" s="31">
        <f t="shared" ref="F100" si="96">SUM(F97:F99)</f>
        <v>0</v>
      </c>
      <c r="G100" s="31">
        <f t="shared" ref="G100:I100" si="97">SUM(G97:G99)</f>
        <v>6121.343</v>
      </c>
      <c r="H100" s="31">
        <f t="shared" ref="H100" si="98">SUM(H97:H99)</f>
        <v>17870.79466</v>
      </c>
      <c r="I100" s="31">
        <f t="shared" si="97"/>
        <v>0</v>
      </c>
      <c r="J100" s="61" t="s">
        <v>264</v>
      </c>
      <c r="K100" s="54"/>
      <c r="L100" s="55"/>
    </row>
    <row r="101" ht="22.5" customHeight="1" spans="1:12">
      <c r="A101" s="18" t="s">
        <v>265</v>
      </c>
      <c r="B101" s="25"/>
      <c r="C101" s="43">
        <v>2022</v>
      </c>
      <c r="D101" s="21">
        <f t="shared" si="95"/>
        <v>350</v>
      </c>
      <c r="E101" s="44">
        <f>E105</f>
        <v>0</v>
      </c>
      <c r="F101" s="44">
        <f t="shared" ref="F101:I101" si="99">F105</f>
        <v>0</v>
      </c>
      <c r="G101" s="44">
        <f t="shared" si="99"/>
        <v>0</v>
      </c>
      <c r="H101" s="44">
        <f t="shared" si="99"/>
        <v>350</v>
      </c>
      <c r="I101" s="44">
        <f t="shared" si="99"/>
        <v>0</v>
      </c>
      <c r="J101" s="61"/>
      <c r="K101" s="54"/>
      <c r="L101" s="55"/>
    </row>
    <row r="102" ht="22.5" customHeight="1" spans="1:12">
      <c r="A102" s="18"/>
      <c r="B102" s="25"/>
      <c r="C102" s="43">
        <v>2023</v>
      </c>
      <c r="D102" s="21">
        <f t="shared" ref="D102:D109" si="100">SUM(E102:I102)</f>
        <v>400</v>
      </c>
      <c r="E102" s="44">
        <f t="shared" ref="E102:I103" si="101">E106</f>
        <v>0</v>
      </c>
      <c r="F102" s="44">
        <f t="shared" si="101"/>
        <v>0</v>
      </c>
      <c r="G102" s="44">
        <f t="shared" si="101"/>
        <v>0</v>
      </c>
      <c r="H102" s="44">
        <f t="shared" si="101"/>
        <v>400</v>
      </c>
      <c r="I102" s="44">
        <f t="shared" si="101"/>
        <v>0</v>
      </c>
      <c r="J102" s="61"/>
      <c r="K102" s="54"/>
      <c r="L102" s="55"/>
    </row>
    <row r="103" ht="22.5" customHeight="1" spans="1:12">
      <c r="A103" s="18"/>
      <c r="B103" s="25"/>
      <c r="C103" s="43">
        <v>2024</v>
      </c>
      <c r="D103" s="21">
        <f t="shared" si="100"/>
        <v>400</v>
      </c>
      <c r="E103" s="44">
        <f t="shared" si="101"/>
        <v>0</v>
      </c>
      <c r="F103" s="44">
        <f t="shared" si="101"/>
        <v>0</v>
      </c>
      <c r="G103" s="44">
        <f t="shared" si="101"/>
        <v>0</v>
      </c>
      <c r="H103" s="44">
        <f t="shared" si="101"/>
        <v>400</v>
      </c>
      <c r="I103" s="44">
        <f t="shared" si="101"/>
        <v>0</v>
      </c>
      <c r="J103" s="61"/>
      <c r="K103" s="54"/>
      <c r="L103" s="55"/>
    </row>
    <row r="104" ht="22.5" customHeight="1" spans="1:12">
      <c r="A104" s="72" t="s">
        <v>229</v>
      </c>
      <c r="B104" s="73"/>
      <c r="C104" s="43"/>
      <c r="D104" s="21">
        <f t="shared" si="100"/>
        <v>1150</v>
      </c>
      <c r="E104" s="21">
        <f>SUM(E101:E103)</f>
        <v>0</v>
      </c>
      <c r="F104" s="21">
        <f t="shared" ref="F104" si="102">SUM(F101:F103)</f>
        <v>0</v>
      </c>
      <c r="G104" s="21">
        <f t="shared" ref="G104" si="103">SUM(G101:G103)</f>
        <v>0</v>
      </c>
      <c r="H104" s="21">
        <f t="shared" ref="H104" si="104">SUM(H101:H103)</f>
        <v>1150</v>
      </c>
      <c r="I104" s="21">
        <f t="shared" ref="I104" si="105">SUM(I101:I103)</f>
        <v>0</v>
      </c>
      <c r="J104" s="61"/>
      <c r="K104" s="54"/>
      <c r="L104" s="55"/>
    </row>
    <row r="105" ht="22.5" customHeight="1" spans="1:12">
      <c r="A105" s="29" t="s">
        <v>266</v>
      </c>
      <c r="B105" s="11" t="s">
        <v>246</v>
      </c>
      <c r="C105" s="30">
        <v>2022</v>
      </c>
      <c r="D105" s="38">
        <f t="shared" si="100"/>
        <v>350</v>
      </c>
      <c r="E105" s="48">
        <v>0</v>
      </c>
      <c r="F105" s="48">
        <v>0</v>
      </c>
      <c r="G105" s="48">
        <v>0</v>
      </c>
      <c r="H105" s="48">
        <v>350</v>
      </c>
      <c r="I105" s="48">
        <v>0</v>
      </c>
      <c r="J105" s="61"/>
      <c r="K105" s="54"/>
      <c r="L105" s="55"/>
    </row>
    <row r="106" ht="22.5" customHeight="1" spans="1:12">
      <c r="A106" s="29"/>
      <c r="B106" s="32"/>
      <c r="C106" s="30">
        <v>2023</v>
      </c>
      <c r="D106" s="38">
        <f t="shared" si="100"/>
        <v>400</v>
      </c>
      <c r="E106" s="48">
        <v>0</v>
      </c>
      <c r="F106" s="48">
        <v>0</v>
      </c>
      <c r="G106" s="48">
        <v>0</v>
      </c>
      <c r="H106" s="48">
        <v>400</v>
      </c>
      <c r="I106" s="48">
        <v>0</v>
      </c>
      <c r="J106" s="61"/>
      <c r="K106" s="54"/>
      <c r="L106" s="55"/>
    </row>
    <row r="107" ht="22.5" customHeight="1" spans="1:12">
      <c r="A107" s="29"/>
      <c r="B107" s="33"/>
      <c r="C107" s="30">
        <v>2024</v>
      </c>
      <c r="D107" s="38">
        <f t="shared" si="100"/>
        <v>400</v>
      </c>
      <c r="E107" s="48">
        <v>0</v>
      </c>
      <c r="F107" s="48">
        <v>0</v>
      </c>
      <c r="G107" s="48">
        <v>0</v>
      </c>
      <c r="H107" s="48">
        <v>400</v>
      </c>
      <c r="I107" s="48">
        <v>0</v>
      </c>
      <c r="J107" s="61"/>
      <c r="K107" s="54"/>
      <c r="L107" s="55"/>
    </row>
    <row r="108" ht="22.5" customHeight="1" spans="1:12">
      <c r="A108" s="74" t="s">
        <v>229</v>
      </c>
      <c r="B108" s="75"/>
      <c r="C108" s="30"/>
      <c r="D108" s="31">
        <f t="shared" si="100"/>
        <v>1150</v>
      </c>
      <c r="E108" s="31">
        <f>SUM(E105:E107)</f>
        <v>0</v>
      </c>
      <c r="F108" s="31">
        <f t="shared" ref="F108" si="106">SUM(F105:F107)</f>
        <v>0</v>
      </c>
      <c r="G108" s="31">
        <f t="shared" ref="G108" si="107">SUM(G105:G107)</f>
        <v>0</v>
      </c>
      <c r="H108" s="31">
        <f t="shared" ref="H108" si="108">SUM(H105:H107)</f>
        <v>1150</v>
      </c>
      <c r="I108" s="31">
        <f t="shared" ref="I108" si="109">SUM(I105:I107)</f>
        <v>0</v>
      </c>
      <c r="J108" s="61" t="s">
        <v>267</v>
      </c>
      <c r="K108" s="54"/>
      <c r="L108" s="55"/>
    </row>
    <row r="109" ht="22.5" customHeight="1" spans="1:12">
      <c r="A109" s="18" t="s">
        <v>268</v>
      </c>
      <c r="B109" s="34"/>
      <c r="C109" s="43">
        <v>2022</v>
      </c>
      <c r="D109" s="21">
        <f t="shared" si="100"/>
        <v>4030.36123</v>
      </c>
      <c r="E109" s="44">
        <f t="shared" ref="E109:I111" si="110">E113+E119</f>
        <v>0</v>
      </c>
      <c r="F109" s="44">
        <f t="shared" si="110"/>
        <v>0</v>
      </c>
      <c r="G109" s="44">
        <f t="shared" si="110"/>
        <v>0</v>
      </c>
      <c r="H109" s="44">
        <f t="shared" si="110"/>
        <v>4030.36123</v>
      </c>
      <c r="I109" s="44">
        <f t="shared" si="110"/>
        <v>0</v>
      </c>
      <c r="J109" s="61"/>
      <c r="K109" s="54"/>
      <c r="L109" s="55"/>
    </row>
    <row r="110" ht="22.5" customHeight="1" spans="1:12">
      <c r="A110" s="18"/>
      <c r="B110" s="34"/>
      <c r="C110" s="43">
        <v>2023</v>
      </c>
      <c r="D110" s="21">
        <f t="shared" ref="D110:D116" si="111">SUM(E110:I110)</f>
        <v>3200</v>
      </c>
      <c r="E110" s="44">
        <f t="shared" si="110"/>
        <v>0</v>
      </c>
      <c r="F110" s="44">
        <f t="shared" si="110"/>
        <v>0</v>
      </c>
      <c r="G110" s="44">
        <f t="shared" si="110"/>
        <v>0</v>
      </c>
      <c r="H110" s="44">
        <f t="shared" si="110"/>
        <v>3200</v>
      </c>
      <c r="I110" s="44">
        <f t="shared" si="110"/>
        <v>0</v>
      </c>
      <c r="J110" s="61"/>
      <c r="K110" s="54"/>
      <c r="L110" s="55"/>
    </row>
    <row r="111" ht="22.5" customHeight="1" spans="1:12">
      <c r="A111" s="18"/>
      <c r="B111" s="34"/>
      <c r="C111" s="43">
        <v>2024</v>
      </c>
      <c r="D111" s="21">
        <f t="shared" si="111"/>
        <v>3200</v>
      </c>
      <c r="E111" s="44">
        <f t="shared" si="110"/>
        <v>0</v>
      </c>
      <c r="F111" s="44">
        <f t="shared" si="110"/>
        <v>0</v>
      </c>
      <c r="G111" s="44">
        <f t="shared" si="110"/>
        <v>0</v>
      </c>
      <c r="H111" s="44">
        <f t="shared" si="110"/>
        <v>3200</v>
      </c>
      <c r="I111" s="44">
        <f t="shared" si="110"/>
        <v>0</v>
      </c>
      <c r="J111" s="61"/>
      <c r="K111" s="54"/>
      <c r="L111" s="55"/>
    </row>
    <row r="112" ht="22.5" customHeight="1" spans="1:12">
      <c r="A112" s="74" t="s">
        <v>229</v>
      </c>
      <c r="B112" s="75"/>
      <c r="C112" s="43"/>
      <c r="D112" s="21">
        <f t="shared" si="111"/>
        <v>10430.36123</v>
      </c>
      <c r="E112" s="21">
        <f>SUM(E109:E111)</f>
        <v>0</v>
      </c>
      <c r="F112" s="21">
        <f t="shared" ref="F112" si="112">SUM(F109:F111)</f>
        <v>0</v>
      </c>
      <c r="G112" s="21">
        <f t="shared" ref="G112" si="113">SUM(G109:G111)</f>
        <v>0</v>
      </c>
      <c r="H112" s="21">
        <f t="shared" ref="H112" si="114">SUM(H109:H111)</f>
        <v>10430.36123</v>
      </c>
      <c r="I112" s="21">
        <f t="shared" ref="I112" si="115">SUM(I109:I111)</f>
        <v>0</v>
      </c>
      <c r="J112" s="61"/>
      <c r="K112" s="54"/>
      <c r="L112" s="55"/>
    </row>
    <row r="113" ht="22.5" customHeight="1" spans="1:12">
      <c r="A113" s="29" t="s">
        <v>269</v>
      </c>
      <c r="B113" s="11" t="s">
        <v>246</v>
      </c>
      <c r="C113" s="30">
        <v>2022</v>
      </c>
      <c r="D113" s="38">
        <f t="shared" si="111"/>
        <v>1746.04268</v>
      </c>
      <c r="E113" s="48">
        <v>0</v>
      </c>
      <c r="F113" s="48">
        <v>0</v>
      </c>
      <c r="G113" s="48">
        <v>0</v>
      </c>
      <c r="H113" s="48">
        <v>1746.04268</v>
      </c>
      <c r="I113" s="48">
        <v>0</v>
      </c>
      <c r="J113" s="61"/>
      <c r="K113" s="54"/>
      <c r="L113" s="55"/>
    </row>
    <row r="114" ht="22.5" customHeight="1" spans="1:12">
      <c r="A114" s="29"/>
      <c r="B114" s="32"/>
      <c r="C114" s="30">
        <v>2023</v>
      </c>
      <c r="D114" s="38">
        <f t="shared" si="111"/>
        <v>1500</v>
      </c>
      <c r="E114" s="48">
        <v>0</v>
      </c>
      <c r="F114" s="48">
        <v>0</v>
      </c>
      <c r="G114" s="48">
        <v>0</v>
      </c>
      <c r="H114" s="48">
        <v>1500</v>
      </c>
      <c r="I114" s="48">
        <v>0</v>
      </c>
      <c r="J114" s="61"/>
      <c r="K114" s="54"/>
      <c r="L114" s="55"/>
    </row>
    <row r="115" ht="22.5" customHeight="1" spans="1:12">
      <c r="A115" s="29"/>
      <c r="B115" s="33"/>
      <c r="C115" s="30">
        <v>2024</v>
      </c>
      <c r="D115" s="38">
        <f t="shared" si="111"/>
        <v>1500</v>
      </c>
      <c r="E115" s="48">
        <v>0</v>
      </c>
      <c r="F115" s="48">
        <v>0</v>
      </c>
      <c r="G115" s="48">
        <v>0</v>
      </c>
      <c r="H115" s="48">
        <v>1500</v>
      </c>
      <c r="I115" s="48">
        <v>0</v>
      </c>
      <c r="J115" s="61"/>
      <c r="K115" s="54"/>
      <c r="L115" s="55"/>
    </row>
    <row r="116" ht="22.5" customHeight="1" spans="1:12">
      <c r="A116" s="74" t="s">
        <v>229</v>
      </c>
      <c r="B116" s="75"/>
      <c r="C116" s="30"/>
      <c r="D116" s="31">
        <f t="shared" si="111"/>
        <v>4746.04268</v>
      </c>
      <c r="E116" s="31">
        <f>SUM(E113:E115)</f>
        <v>0</v>
      </c>
      <c r="F116" s="31">
        <f t="shared" ref="F116" si="116">SUM(F113:F115)</f>
        <v>0</v>
      </c>
      <c r="G116" s="31">
        <f t="shared" ref="G116" si="117">SUM(G113:G115)</f>
        <v>0</v>
      </c>
      <c r="H116" s="31">
        <f t="shared" ref="H116" si="118">SUM(H113:H115)</f>
        <v>4746.04268</v>
      </c>
      <c r="I116" s="31">
        <f t="shared" ref="I116" si="119">SUM(I113:I115)</f>
        <v>0</v>
      </c>
      <c r="J116" s="61" t="s">
        <v>270</v>
      </c>
      <c r="K116" s="54"/>
      <c r="L116" s="55"/>
    </row>
    <row r="117" ht="22.5" customHeight="1" spans="1:12">
      <c r="A117" s="34" t="s">
        <v>235</v>
      </c>
      <c r="B117" s="34"/>
      <c r="C117" s="35"/>
      <c r="D117" s="30"/>
      <c r="E117" s="30"/>
      <c r="F117" s="30"/>
      <c r="G117" s="30"/>
      <c r="H117" s="30"/>
      <c r="I117" s="30"/>
      <c r="J117" s="61"/>
      <c r="K117" s="54"/>
      <c r="L117" s="55"/>
    </row>
    <row r="118" ht="69" customHeight="1" spans="1:12">
      <c r="A118" s="39" t="s">
        <v>271</v>
      </c>
      <c r="B118" s="40"/>
      <c r="C118" s="30">
        <v>2022</v>
      </c>
      <c r="D118" s="31">
        <f t="shared" ref="D118" si="120">SUM(E118:I118)</f>
        <v>281</v>
      </c>
      <c r="E118" s="31">
        <v>0</v>
      </c>
      <c r="F118" s="31">
        <v>0</v>
      </c>
      <c r="G118" s="31">
        <v>0</v>
      </c>
      <c r="H118" s="31">
        <v>281</v>
      </c>
      <c r="I118" s="31">
        <v>0</v>
      </c>
      <c r="J118" s="61"/>
      <c r="K118" s="54"/>
      <c r="L118" s="55"/>
    </row>
    <row r="119" ht="22.5" customHeight="1" spans="1:12">
      <c r="A119" s="29" t="s">
        <v>272</v>
      </c>
      <c r="B119" s="11" t="s">
        <v>246</v>
      </c>
      <c r="C119" s="30">
        <v>2022</v>
      </c>
      <c r="D119" s="38">
        <f t="shared" ref="D119:D123" si="121">SUM(E119:I119)</f>
        <v>2284.31855</v>
      </c>
      <c r="E119" s="48">
        <v>0</v>
      </c>
      <c r="F119" s="48">
        <v>0</v>
      </c>
      <c r="G119" s="48">
        <v>0</v>
      </c>
      <c r="H119" s="48">
        <v>2284.31855</v>
      </c>
      <c r="I119" s="48">
        <v>0</v>
      </c>
      <c r="J119" s="60"/>
      <c r="K119" s="61"/>
      <c r="L119" s="55"/>
    </row>
    <row r="120" ht="22.5" customHeight="1" spans="1:12">
      <c r="A120" s="29"/>
      <c r="B120" s="32"/>
      <c r="C120" s="30">
        <v>2023</v>
      </c>
      <c r="D120" s="38">
        <f t="shared" si="121"/>
        <v>1700</v>
      </c>
      <c r="E120" s="48">
        <v>0</v>
      </c>
      <c r="F120" s="48">
        <v>0</v>
      </c>
      <c r="G120" s="48">
        <v>0</v>
      </c>
      <c r="H120" s="48">
        <v>1700</v>
      </c>
      <c r="I120" s="48">
        <v>0</v>
      </c>
      <c r="J120" s="60"/>
      <c r="K120" s="61"/>
      <c r="L120" s="55"/>
    </row>
    <row r="121" ht="22.5" customHeight="1" spans="1:12">
      <c r="A121" s="29"/>
      <c r="B121" s="33"/>
      <c r="C121" s="30">
        <v>2024</v>
      </c>
      <c r="D121" s="38">
        <f t="shared" si="121"/>
        <v>1700</v>
      </c>
      <c r="E121" s="48">
        <v>0</v>
      </c>
      <c r="F121" s="48">
        <v>0</v>
      </c>
      <c r="G121" s="48">
        <v>0</v>
      </c>
      <c r="H121" s="48">
        <v>1700</v>
      </c>
      <c r="I121" s="48">
        <v>0</v>
      </c>
      <c r="J121" s="60"/>
      <c r="K121" s="61"/>
      <c r="L121" s="55"/>
    </row>
    <row r="122" ht="22.5" customHeight="1" spans="1:12">
      <c r="A122" s="74" t="s">
        <v>229</v>
      </c>
      <c r="B122" s="75"/>
      <c r="C122" s="30"/>
      <c r="D122" s="31">
        <f t="shared" si="121"/>
        <v>5684.31855</v>
      </c>
      <c r="E122" s="31">
        <f>SUM(E119:E121)</f>
        <v>0</v>
      </c>
      <c r="F122" s="31">
        <f t="shared" ref="F122" si="122">SUM(F119:F121)</f>
        <v>0</v>
      </c>
      <c r="G122" s="31">
        <f t="shared" ref="G122" si="123">SUM(G119:G121)</f>
        <v>0</v>
      </c>
      <c r="H122" s="31">
        <f t="shared" ref="H122" si="124">SUM(H119:H121)</f>
        <v>5684.31855</v>
      </c>
      <c r="I122" s="31">
        <f t="shared" ref="I122" si="125">SUM(I119:I121)</f>
        <v>0</v>
      </c>
      <c r="J122" s="61" t="s">
        <v>273</v>
      </c>
      <c r="K122" s="54"/>
      <c r="L122" s="55"/>
    </row>
    <row r="123" ht="22.5" customHeight="1" spans="1:12">
      <c r="A123" s="18" t="s">
        <v>274</v>
      </c>
      <c r="B123" s="76"/>
      <c r="C123" s="43">
        <v>2022</v>
      </c>
      <c r="D123" s="21">
        <f t="shared" si="121"/>
        <v>3007.39749</v>
      </c>
      <c r="E123" s="44">
        <f>E127+E131</f>
        <v>0</v>
      </c>
      <c r="F123" s="44">
        <f t="shared" ref="F123:I123" si="126">F127+F131</f>
        <v>449.66952</v>
      </c>
      <c r="G123" s="44">
        <f t="shared" si="126"/>
        <v>0</v>
      </c>
      <c r="H123" s="44">
        <f t="shared" si="126"/>
        <v>2557.72797</v>
      </c>
      <c r="I123" s="44">
        <f t="shared" si="126"/>
        <v>0</v>
      </c>
      <c r="J123" s="61"/>
      <c r="K123" s="54"/>
      <c r="L123" s="55"/>
    </row>
    <row r="124" ht="22.5" customHeight="1" spans="1:12">
      <c r="A124" s="18"/>
      <c r="B124" s="77"/>
      <c r="C124" s="43">
        <v>2023</v>
      </c>
      <c r="D124" s="21">
        <f t="shared" ref="D124:D130" si="127">SUM(E124:I124)</f>
        <v>1471.865</v>
      </c>
      <c r="E124" s="44">
        <f t="shared" ref="E124:I125" si="128">E128+E132</f>
        <v>0</v>
      </c>
      <c r="F124" s="44">
        <f t="shared" si="128"/>
        <v>0</v>
      </c>
      <c r="G124" s="44">
        <f t="shared" si="128"/>
        <v>0</v>
      </c>
      <c r="H124" s="44">
        <f t="shared" si="128"/>
        <v>1471.865</v>
      </c>
      <c r="I124" s="44">
        <f t="shared" si="128"/>
        <v>0</v>
      </c>
      <c r="J124" s="61"/>
      <c r="K124" s="54"/>
      <c r="L124" s="55"/>
    </row>
    <row r="125" ht="22.5" customHeight="1" spans="1:12">
      <c r="A125" s="18"/>
      <c r="B125" s="77"/>
      <c r="C125" s="43">
        <v>2024</v>
      </c>
      <c r="D125" s="21">
        <f t="shared" si="127"/>
        <v>2475</v>
      </c>
      <c r="E125" s="44">
        <f t="shared" si="128"/>
        <v>0</v>
      </c>
      <c r="F125" s="44">
        <f t="shared" si="128"/>
        <v>0</v>
      </c>
      <c r="G125" s="44">
        <f t="shared" si="128"/>
        <v>0</v>
      </c>
      <c r="H125" s="44">
        <f t="shared" si="128"/>
        <v>2475</v>
      </c>
      <c r="I125" s="44">
        <f t="shared" si="128"/>
        <v>0</v>
      </c>
      <c r="J125" s="61"/>
      <c r="K125" s="54"/>
      <c r="L125" s="55"/>
    </row>
    <row r="126" ht="22.5" customHeight="1" spans="1:12">
      <c r="A126" s="17" t="s">
        <v>229</v>
      </c>
      <c r="B126" s="17"/>
      <c r="C126" s="43"/>
      <c r="D126" s="21">
        <f t="shared" si="127"/>
        <v>6954.26249</v>
      </c>
      <c r="E126" s="21">
        <f>SUM(E123:E125)</f>
        <v>0</v>
      </c>
      <c r="F126" s="21">
        <f t="shared" ref="F126" si="129">SUM(F123:F125)</f>
        <v>449.66952</v>
      </c>
      <c r="G126" s="21">
        <f t="shared" ref="G126" si="130">SUM(G123:G125)</f>
        <v>0</v>
      </c>
      <c r="H126" s="21">
        <f t="shared" ref="H126" si="131">SUM(H123:H125)</f>
        <v>6504.59297</v>
      </c>
      <c r="I126" s="21">
        <f t="shared" ref="I126" si="132">SUM(I123:I125)</f>
        <v>0</v>
      </c>
      <c r="J126" s="61"/>
      <c r="K126" s="54"/>
      <c r="L126" s="55"/>
    </row>
    <row r="127" ht="22.5" customHeight="1" spans="1:12">
      <c r="A127" s="29" t="s">
        <v>275</v>
      </c>
      <c r="B127" s="11" t="s">
        <v>234</v>
      </c>
      <c r="C127" s="30">
        <v>2022</v>
      </c>
      <c r="D127" s="38">
        <f t="shared" si="127"/>
        <v>2534.05297</v>
      </c>
      <c r="E127" s="48">
        <v>0</v>
      </c>
      <c r="F127" s="48">
        <v>0</v>
      </c>
      <c r="G127" s="48">
        <v>0</v>
      </c>
      <c r="H127" s="48">
        <v>2534.05297</v>
      </c>
      <c r="I127" s="48">
        <v>0</v>
      </c>
      <c r="J127" s="61"/>
      <c r="K127" s="54"/>
      <c r="L127" s="55"/>
    </row>
    <row r="128" ht="22.5" customHeight="1" spans="1:12">
      <c r="A128" s="29"/>
      <c r="B128" s="32"/>
      <c r="C128" s="30">
        <v>2023</v>
      </c>
      <c r="D128" s="38">
        <f t="shared" si="127"/>
        <v>1471.865</v>
      </c>
      <c r="E128" s="48">
        <v>0</v>
      </c>
      <c r="F128" s="48">
        <v>0</v>
      </c>
      <c r="G128" s="48">
        <v>0</v>
      </c>
      <c r="H128" s="48">
        <v>1471.865</v>
      </c>
      <c r="I128" s="48">
        <v>0</v>
      </c>
      <c r="J128" s="61"/>
      <c r="K128" s="54"/>
      <c r="L128" s="55"/>
    </row>
    <row r="129" ht="22.5" customHeight="1" spans="1:12">
      <c r="A129" s="29"/>
      <c r="B129" s="33"/>
      <c r="C129" s="30">
        <v>2024</v>
      </c>
      <c r="D129" s="38">
        <f t="shared" si="127"/>
        <v>2475</v>
      </c>
      <c r="E129" s="48">
        <v>0</v>
      </c>
      <c r="F129" s="48">
        <v>0</v>
      </c>
      <c r="G129" s="48">
        <v>0</v>
      </c>
      <c r="H129" s="48">
        <v>2475</v>
      </c>
      <c r="I129" s="48">
        <v>0</v>
      </c>
      <c r="J129" s="61"/>
      <c r="K129" s="54"/>
      <c r="L129" s="55"/>
    </row>
    <row r="130" ht="22.5" customHeight="1" spans="1:12">
      <c r="A130" s="29" t="s">
        <v>229</v>
      </c>
      <c r="B130" s="79"/>
      <c r="C130" s="30"/>
      <c r="D130" s="31">
        <f t="shared" si="127"/>
        <v>6480.91797</v>
      </c>
      <c r="E130" s="31">
        <f>SUM(E127:E129)</f>
        <v>0</v>
      </c>
      <c r="F130" s="31">
        <f t="shared" ref="F130" si="133">SUM(F127:F129)</f>
        <v>0</v>
      </c>
      <c r="G130" s="31">
        <f t="shared" ref="G130" si="134">SUM(G127:G129)</f>
        <v>0</v>
      </c>
      <c r="H130" s="31">
        <f t="shared" ref="H130" si="135">SUM(H127:H129)</f>
        <v>6480.91797</v>
      </c>
      <c r="I130" s="31">
        <f t="shared" ref="I130" si="136">SUM(I127:I129)</f>
        <v>0</v>
      </c>
      <c r="J130" s="61" t="s">
        <v>273</v>
      </c>
      <c r="K130" s="54"/>
      <c r="L130" s="55"/>
    </row>
    <row r="131" ht="69" customHeight="1" spans="1:12">
      <c r="A131" s="29" t="s">
        <v>276</v>
      </c>
      <c r="B131" s="11" t="s">
        <v>234</v>
      </c>
      <c r="C131" s="30">
        <v>2022</v>
      </c>
      <c r="D131" s="38">
        <f t="shared" ref="D131:D134" si="137">SUM(E131:I131)</f>
        <v>473.34452</v>
      </c>
      <c r="E131" s="48">
        <v>0</v>
      </c>
      <c r="F131" s="48">
        <f>F136</f>
        <v>449.66952</v>
      </c>
      <c r="G131" s="48">
        <v>0</v>
      </c>
      <c r="H131" s="48">
        <f>H136</f>
        <v>23.675</v>
      </c>
      <c r="I131" s="48">
        <v>0</v>
      </c>
      <c r="J131" s="61"/>
      <c r="K131" s="54"/>
      <c r="L131" s="55"/>
    </row>
    <row r="132" ht="22.5" customHeight="1" spans="1:12">
      <c r="A132" s="29"/>
      <c r="B132" s="32"/>
      <c r="C132" s="30">
        <v>2023</v>
      </c>
      <c r="D132" s="31">
        <f t="shared" si="137"/>
        <v>0</v>
      </c>
      <c r="E132" s="49">
        <v>0</v>
      </c>
      <c r="F132" s="49">
        <v>0</v>
      </c>
      <c r="G132" s="49">
        <v>0</v>
      </c>
      <c r="H132" s="49">
        <v>0</v>
      </c>
      <c r="I132" s="49">
        <v>0</v>
      </c>
      <c r="J132" s="61"/>
      <c r="K132" s="54"/>
      <c r="L132" s="55"/>
    </row>
    <row r="133" ht="22.5" customHeight="1" spans="1:12">
      <c r="A133" s="29"/>
      <c r="B133" s="33"/>
      <c r="C133" s="30">
        <v>2024</v>
      </c>
      <c r="D133" s="31">
        <f t="shared" si="137"/>
        <v>0</v>
      </c>
      <c r="E133" s="49">
        <v>0</v>
      </c>
      <c r="F133" s="49">
        <v>0</v>
      </c>
      <c r="G133" s="49">
        <v>0</v>
      </c>
      <c r="H133" s="49">
        <v>0</v>
      </c>
      <c r="I133" s="49">
        <v>0</v>
      </c>
      <c r="J133" s="61"/>
      <c r="K133" s="54"/>
      <c r="L133" s="55"/>
    </row>
    <row r="134" ht="22.5" customHeight="1" spans="1:12">
      <c r="A134" s="29" t="s">
        <v>229</v>
      </c>
      <c r="B134" s="79"/>
      <c r="C134" s="30"/>
      <c r="D134" s="31">
        <f t="shared" si="137"/>
        <v>473.34452</v>
      </c>
      <c r="E134" s="31">
        <f>SUM(E131:E133)</f>
        <v>0</v>
      </c>
      <c r="F134" s="31">
        <f t="shared" ref="F134" si="138">SUM(F131:F133)</f>
        <v>449.66952</v>
      </c>
      <c r="G134" s="31">
        <f t="shared" ref="G134" si="139">SUM(G131:G133)</f>
        <v>0</v>
      </c>
      <c r="H134" s="31">
        <f t="shared" ref="H134" si="140">SUM(H131:H133)</f>
        <v>23.675</v>
      </c>
      <c r="I134" s="31">
        <f t="shared" ref="I134" si="141">SUM(I131:I133)</f>
        <v>0</v>
      </c>
      <c r="J134" s="61" t="s">
        <v>94</v>
      </c>
      <c r="K134" s="54"/>
      <c r="L134" s="55"/>
    </row>
    <row r="135" ht="22.5" customHeight="1" spans="1:12">
      <c r="A135" s="34" t="s">
        <v>235</v>
      </c>
      <c r="B135" s="34"/>
      <c r="C135" s="35"/>
      <c r="D135" s="30"/>
      <c r="E135" s="30"/>
      <c r="F135" s="30"/>
      <c r="G135" s="30"/>
      <c r="H135" s="30"/>
      <c r="I135" s="30"/>
      <c r="J135" s="61"/>
      <c r="K135" s="54"/>
      <c r="L135" s="55"/>
    </row>
    <row r="136" ht="22.5" customHeight="1" spans="1:12">
      <c r="A136" s="39" t="s">
        <v>277</v>
      </c>
      <c r="B136" s="40"/>
      <c r="C136" s="30">
        <v>2022</v>
      </c>
      <c r="D136" s="38">
        <f t="shared" ref="D136:D137" si="142">SUM(E136:I136)</f>
        <v>473.34452</v>
      </c>
      <c r="E136" s="38">
        <v>0</v>
      </c>
      <c r="F136" s="38">
        <v>449.66952</v>
      </c>
      <c r="G136" s="38">
        <v>0</v>
      </c>
      <c r="H136" s="38">
        <v>23.675</v>
      </c>
      <c r="I136" s="38">
        <v>0</v>
      </c>
      <c r="J136" s="61"/>
      <c r="K136" s="54"/>
      <c r="L136" s="55"/>
    </row>
    <row r="137" ht="22.5" customHeight="1" spans="1:12">
      <c r="A137" s="18" t="s">
        <v>278</v>
      </c>
      <c r="B137" s="76"/>
      <c r="C137" s="43">
        <v>2022</v>
      </c>
      <c r="D137" s="21">
        <f t="shared" si="142"/>
        <v>22022.52566</v>
      </c>
      <c r="E137" s="44">
        <f>E141+E145+E149+E153+E157+E161+E167</f>
        <v>0</v>
      </c>
      <c r="F137" s="44">
        <f t="shared" ref="F137:I137" si="143">F141+F145+F149+F153+F157+F161+F167</f>
        <v>4108.94013</v>
      </c>
      <c r="G137" s="44">
        <f t="shared" si="143"/>
        <v>0</v>
      </c>
      <c r="H137" s="44">
        <f t="shared" si="143"/>
        <v>17913.58553</v>
      </c>
      <c r="I137" s="44">
        <f t="shared" si="143"/>
        <v>0</v>
      </c>
      <c r="J137" s="61"/>
      <c r="K137" s="54"/>
      <c r="L137" s="55"/>
    </row>
    <row r="138" ht="22.5" customHeight="1" spans="1:12">
      <c r="A138" s="18"/>
      <c r="B138" s="77"/>
      <c r="C138" s="43">
        <v>2023</v>
      </c>
      <c r="D138" s="21">
        <f t="shared" ref="D138:D144" si="144">SUM(E138:I138)</f>
        <v>4960.12966</v>
      </c>
      <c r="E138" s="44">
        <f t="shared" ref="E138:I139" si="145">E142+E146+E150+E154+E158+E162+E168</f>
        <v>0</v>
      </c>
      <c r="F138" s="44">
        <f t="shared" si="145"/>
        <v>0</v>
      </c>
      <c r="G138" s="44">
        <f t="shared" si="145"/>
        <v>0</v>
      </c>
      <c r="H138" s="44">
        <f t="shared" si="145"/>
        <v>4960.12966</v>
      </c>
      <c r="I138" s="44">
        <f t="shared" si="145"/>
        <v>0</v>
      </c>
      <c r="J138" s="61"/>
      <c r="K138" s="54"/>
      <c r="L138" s="55"/>
    </row>
    <row r="139" ht="22.5" customHeight="1" spans="1:12">
      <c r="A139" s="18"/>
      <c r="B139" s="77"/>
      <c r="C139" s="43">
        <v>2024</v>
      </c>
      <c r="D139" s="21">
        <f t="shared" si="144"/>
        <v>11416.35583</v>
      </c>
      <c r="E139" s="44">
        <f t="shared" si="145"/>
        <v>0</v>
      </c>
      <c r="F139" s="44">
        <f t="shared" si="145"/>
        <v>0</v>
      </c>
      <c r="G139" s="44">
        <f t="shared" si="145"/>
        <v>0</v>
      </c>
      <c r="H139" s="44">
        <f t="shared" si="145"/>
        <v>11416.35583</v>
      </c>
      <c r="I139" s="44">
        <f t="shared" si="145"/>
        <v>0</v>
      </c>
      <c r="J139" s="61"/>
      <c r="K139" s="54"/>
      <c r="L139" s="55"/>
    </row>
    <row r="140" ht="22.5" customHeight="1" spans="1:12">
      <c r="A140" s="17" t="s">
        <v>229</v>
      </c>
      <c r="B140" s="17"/>
      <c r="C140" s="43"/>
      <c r="D140" s="21">
        <f t="shared" si="144"/>
        <v>38399.01115</v>
      </c>
      <c r="E140" s="21">
        <f>SUM(E137:E139)</f>
        <v>0</v>
      </c>
      <c r="F140" s="21">
        <f t="shared" ref="F140" si="146">SUM(F137:F139)</f>
        <v>4108.94013</v>
      </c>
      <c r="G140" s="21">
        <f t="shared" ref="G140" si="147">SUM(G137:G139)</f>
        <v>0</v>
      </c>
      <c r="H140" s="21">
        <f t="shared" ref="H140" si="148">SUM(H137:H139)</f>
        <v>34290.07102</v>
      </c>
      <c r="I140" s="21">
        <f t="shared" ref="I140" si="149">SUM(I137:I139)</f>
        <v>0</v>
      </c>
      <c r="J140" s="61"/>
      <c r="K140" s="54"/>
      <c r="L140" s="55"/>
    </row>
    <row r="141" ht="22.5" customHeight="1" spans="1:12">
      <c r="A141" s="29" t="s">
        <v>279</v>
      </c>
      <c r="B141" s="11" t="s">
        <v>234</v>
      </c>
      <c r="C141" s="30">
        <v>2022</v>
      </c>
      <c r="D141" s="38">
        <f t="shared" si="144"/>
        <v>5297.46726</v>
      </c>
      <c r="E141" s="48">
        <v>0</v>
      </c>
      <c r="F141" s="48">
        <v>0</v>
      </c>
      <c r="G141" s="48">
        <v>0</v>
      </c>
      <c r="H141" s="48">
        <v>5297.46726</v>
      </c>
      <c r="I141" s="48">
        <v>0</v>
      </c>
      <c r="J141" s="61"/>
      <c r="K141" s="54"/>
      <c r="L141" s="55"/>
    </row>
    <row r="142" ht="22.5" customHeight="1" spans="1:12">
      <c r="A142" s="29"/>
      <c r="B142" s="32"/>
      <c r="C142" s="30">
        <v>2023</v>
      </c>
      <c r="D142" s="38">
        <f t="shared" si="144"/>
        <v>2460.12966</v>
      </c>
      <c r="E142" s="48">
        <v>0</v>
      </c>
      <c r="F142" s="48">
        <v>0</v>
      </c>
      <c r="G142" s="48">
        <v>0</v>
      </c>
      <c r="H142" s="48">
        <v>2460.12966</v>
      </c>
      <c r="I142" s="48">
        <v>0</v>
      </c>
      <c r="J142" s="61"/>
      <c r="K142" s="54"/>
      <c r="L142" s="55"/>
    </row>
    <row r="143" ht="22.5" customHeight="1" spans="1:12">
      <c r="A143" s="29"/>
      <c r="B143" s="33"/>
      <c r="C143" s="30">
        <v>2024</v>
      </c>
      <c r="D143" s="38">
        <f t="shared" si="144"/>
        <v>6405</v>
      </c>
      <c r="E143" s="48">
        <v>0</v>
      </c>
      <c r="F143" s="48">
        <v>0</v>
      </c>
      <c r="G143" s="48">
        <v>0</v>
      </c>
      <c r="H143" s="48">
        <v>6405</v>
      </c>
      <c r="I143" s="48">
        <v>0</v>
      </c>
      <c r="J143" s="61"/>
      <c r="K143" s="54"/>
      <c r="L143" s="55"/>
    </row>
    <row r="144" ht="22.5" customHeight="1" spans="1:12">
      <c r="A144" s="74" t="s">
        <v>229</v>
      </c>
      <c r="B144" s="75"/>
      <c r="C144" s="30"/>
      <c r="D144" s="31">
        <f t="shared" si="144"/>
        <v>14162.59692</v>
      </c>
      <c r="E144" s="31">
        <f>SUM(E141:E143)</f>
        <v>0</v>
      </c>
      <c r="F144" s="31">
        <f t="shared" ref="F144" si="150">SUM(F141:F143)</f>
        <v>0</v>
      </c>
      <c r="G144" s="31">
        <f t="shared" ref="G144" si="151">SUM(G141:G143)</f>
        <v>0</v>
      </c>
      <c r="H144" s="31">
        <f t="shared" ref="H144" si="152">SUM(H141:H143)</f>
        <v>14162.59692</v>
      </c>
      <c r="I144" s="31">
        <f t="shared" ref="I144" si="153">SUM(I141:I143)</f>
        <v>0</v>
      </c>
      <c r="J144" s="61" t="s">
        <v>280</v>
      </c>
      <c r="K144" s="54"/>
      <c r="L144" s="55"/>
    </row>
    <row r="145" ht="22.5" customHeight="1" spans="1:12">
      <c r="A145" s="29" t="s">
        <v>281</v>
      </c>
      <c r="B145" s="11" t="s">
        <v>234</v>
      </c>
      <c r="C145" s="30">
        <v>2022</v>
      </c>
      <c r="D145" s="38">
        <f t="shared" ref="D145:D148" si="154">SUM(E145:I145)</f>
        <v>177.7495</v>
      </c>
      <c r="E145" s="48">
        <v>0</v>
      </c>
      <c r="F145" s="48">
        <v>0</v>
      </c>
      <c r="G145" s="48">
        <v>0</v>
      </c>
      <c r="H145" s="48">
        <v>177.7495</v>
      </c>
      <c r="I145" s="48">
        <v>0</v>
      </c>
      <c r="J145" s="61"/>
      <c r="K145" s="54"/>
      <c r="L145" s="55"/>
    </row>
    <row r="146" ht="22.5" customHeight="1" spans="1:12">
      <c r="A146" s="29"/>
      <c r="B146" s="32"/>
      <c r="C146" s="30">
        <v>2023</v>
      </c>
      <c r="D146" s="38">
        <f t="shared" si="154"/>
        <v>100</v>
      </c>
      <c r="E146" s="48">
        <v>0</v>
      </c>
      <c r="F146" s="48">
        <v>0</v>
      </c>
      <c r="G146" s="48">
        <v>0</v>
      </c>
      <c r="H146" s="48">
        <v>100</v>
      </c>
      <c r="I146" s="48">
        <v>0</v>
      </c>
      <c r="J146" s="61"/>
      <c r="K146" s="54"/>
      <c r="L146" s="55"/>
    </row>
    <row r="147" ht="22.5" customHeight="1" spans="1:12">
      <c r="A147" s="29"/>
      <c r="B147" s="33"/>
      <c r="C147" s="30">
        <v>2024</v>
      </c>
      <c r="D147" s="38">
        <f t="shared" si="154"/>
        <v>100</v>
      </c>
      <c r="E147" s="48">
        <v>0</v>
      </c>
      <c r="F147" s="48">
        <v>0</v>
      </c>
      <c r="G147" s="48">
        <v>0</v>
      </c>
      <c r="H147" s="48">
        <v>100</v>
      </c>
      <c r="I147" s="48">
        <v>0</v>
      </c>
      <c r="J147" s="61"/>
      <c r="K147" s="54"/>
      <c r="L147" s="55"/>
    </row>
    <row r="148" ht="22.5" customHeight="1" spans="1:12">
      <c r="A148" s="74" t="s">
        <v>229</v>
      </c>
      <c r="B148" s="75"/>
      <c r="C148" s="30"/>
      <c r="D148" s="31">
        <f t="shared" si="154"/>
        <v>377.7495</v>
      </c>
      <c r="E148" s="31">
        <f>SUM(E145:E147)</f>
        <v>0</v>
      </c>
      <c r="F148" s="31">
        <f t="shared" ref="F148" si="155">SUM(F145:F147)</f>
        <v>0</v>
      </c>
      <c r="G148" s="31">
        <f t="shared" ref="G148" si="156">SUM(G145:G147)</f>
        <v>0</v>
      </c>
      <c r="H148" s="31">
        <f t="shared" ref="H148" si="157">SUM(H145:H147)</f>
        <v>377.7495</v>
      </c>
      <c r="I148" s="31">
        <f t="shared" ref="I148" si="158">SUM(I145:I147)</f>
        <v>0</v>
      </c>
      <c r="J148" s="61" t="s">
        <v>282</v>
      </c>
      <c r="K148" s="54"/>
      <c r="L148" s="55"/>
    </row>
    <row r="149" ht="22.5" customHeight="1" spans="1:12">
      <c r="A149" s="29" t="s">
        <v>283</v>
      </c>
      <c r="B149" s="11" t="s">
        <v>234</v>
      </c>
      <c r="C149" s="30">
        <v>2022</v>
      </c>
      <c r="D149" s="38">
        <f t="shared" ref="D149:D170" si="159">SUM(E149:I149)</f>
        <v>2731.1595</v>
      </c>
      <c r="E149" s="48">
        <v>0</v>
      </c>
      <c r="F149" s="48">
        <v>0</v>
      </c>
      <c r="G149" s="48">
        <v>0</v>
      </c>
      <c r="H149" s="48">
        <v>2731.1595</v>
      </c>
      <c r="I149" s="48">
        <v>0</v>
      </c>
      <c r="J149" s="61"/>
      <c r="K149" s="54"/>
      <c r="L149" s="55"/>
    </row>
    <row r="150" ht="22.5" customHeight="1" spans="1:12">
      <c r="A150" s="29"/>
      <c r="B150" s="32"/>
      <c r="C150" s="30">
        <v>2023</v>
      </c>
      <c r="D150" s="38">
        <f t="shared" si="159"/>
        <v>500</v>
      </c>
      <c r="E150" s="48">
        <v>0</v>
      </c>
      <c r="F150" s="48">
        <v>0</v>
      </c>
      <c r="G150" s="48">
        <v>0</v>
      </c>
      <c r="H150" s="48">
        <v>500</v>
      </c>
      <c r="I150" s="48">
        <v>0</v>
      </c>
      <c r="J150" s="61"/>
      <c r="K150" s="54"/>
      <c r="L150" s="55"/>
    </row>
    <row r="151" ht="22.5" customHeight="1" spans="1:12">
      <c r="A151" s="29"/>
      <c r="B151" s="33"/>
      <c r="C151" s="30">
        <v>2024</v>
      </c>
      <c r="D151" s="38">
        <f t="shared" si="159"/>
        <v>1000</v>
      </c>
      <c r="E151" s="48">
        <v>0</v>
      </c>
      <c r="F151" s="48">
        <v>0</v>
      </c>
      <c r="G151" s="48">
        <v>0</v>
      </c>
      <c r="H151" s="48">
        <v>1000</v>
      </c>
      <c r="I151" s="48">
        <v>0</v>
      </c>
      <c r="J151" s="61"/>
      <c r="K151" s="54"/>
      <c r="L151" s="55"/>
    </row>
    <row r="152" ht="22.5" customHeight="1" spans="1:12">
      <c r="A152" s="74" t="s">
        <v>229</v>
      </c>
      <c r="B152" s="75"/>
      <c r="C152" s="30"/>
      <c r="D152" s="31">
        <f t="shared" si="159"/>
        <v>4231.1595</v>
      </c>
      <c r="E152" s="31">
        <f>SUM(E149:E151)</f>
        <v>0</v>
      </c>
      <c r="F152" s="31">
        <f t="shared" ref="F152" si="160">SUM(F149:F151)</f>
        <v>0</v>
      </c>
      <c r="G152" s="31">
        <f t="shared" ref="G152" si="161">SUM(G149:G151)</f>
        <v>0</v>
      </c>
      <c r="H152" s="31">
        <f t="shared" ref="H152" si="162">SUM(H149:H151)</f>
        <v>4231.1595</v>
      </c>
      <c r="I152" s="31">
        <f t="shared" ref="I152" si="163">SUM(I149:I151)</f>
        <v>0</v>
      </c>
      <c r="J152" s="61" t="s">
        <v>284</v>
      </c>
      <c r="K152" s="54"/>
      <c r="L152" s="55"/>
    </row>
    <row r="153" ht="22.5" customHeight="1" spans="1:12">
      <c r="A153" s="29" t="s">
        <v>285</v>
      </c>
      <c r="B153" s="11" t="s">
        <v>253</v>
      </c>
      <c r="C153" s="30">
        <v>2022</v>
      </c>
      <c r="D153" s="38">
        <f t="shared" si="159"/>
        <v>897.1</v>
      </c>
      <c r="E153" s="48">
        <v>0</v>
      </c>
      <c r="F153" s="48">
        <v>0</v>
      </c>
      <c r="G153" s="48">
        <v>0</v>
      </c>
      <c r="H153" s="48">
        <v>897.1</v>
      </c>
      <c r="I153" s="48">
        <v>0</v>
      </c>
      <c r="J153" s="61"/>
      <c r="K153" s="54"/>
      <c r="L153" s="55"/>
    </row>
    <row r="154" ht="22.5" customHeight="1" spans="1:12">
      <c r="A154" s="29"/>
      <c r="B154" s="32"/>
      <c r="C154" s="30">
        <v>2023</v>
      </c>
      <c r="D154" s="38">
        <f t="shared" si="159"/>
        <v>700</v>
      </c>
      <c r="E154" s="48">
        <v>0</v>
      </c>
      <c r="F154" s="48">
        <v>0</v>
      </c>
      <c r="G154" s="48">
        <v>0</v>
      </c>
      <c r="H154" s="48">
        <v>700</v>
      </c>
      <c r="I154" s="48">
        <v>0</v>
      </c>
      <c r="J154" s="61"/>
      <c r="K154" s="54"/>
      <c r="L154" s="55"/>
    </row>
    <row r="155" ht="22.5" customHeight="1" spans="1:12">
      <c r="A155" s="29"/>
      <c r="B155" s="33"/>
      <c r="C155" s="30">
        <v>2024</v>
      </c>
      <c r="D155" s="38">
        <f t="shared" si="159"/>
        <v>700</v>
      </c>
      <c r="E155" s="48">
        <v>0</v>
      </c>
      <c r="F155" s="48">
        <v>0</v>
      </c>
      <c r="G155" s="48">
        <v>0</v>
      </c>
      <c r="H155" s="48">
        <v>700</v>
      </c>
      <c r="I155" s="48">
        <v>0</v>
      </c>
      <c r="J155" s="61"/>
      <c r="K155" s="54"/>
      <c r="L155" s="55"/>
    </row>
    <row r="156" ht="22.5" customHeight="1" spans="1:12">
      <c r="A156" s="74" t="s">
        <v>229</v>
      </c>
      <c r="B156" s="75"/>
      <c r="C156" s="30"/>
      <c r="D156" s="31">
        <f t="shared" si="159"/>
        <v>2297.1</v>
      </c>
      <c r="E156" s="31">
        <f>SUM(E153:E155)</f>
        <v>0</v>
      </c>
      <c r="F156" s="31">
        <f t="shared" ref="F156" si="164">SUM(F153:F155)</f>
        <v>0</v>
      </c>
      <c r="G156" s="31">
        <f t="shared" ref="G156" si="165">SUM(G153:G155)</f>
        <v>0</v>
      </c>
      <c r="H156" s="31">
        <f t="shared" ref="H156" si="166">SUM(H153:H155)</f>
        <v>2297.1</v>
      </c>
      <c r="I156" s="31">
        <f t="shared" ref="I156" si="167">SUM(I153:I155)</f>
        <v>0</v>
      </c>
      <c r="J156" s="61" t="s">
        <v>286</v>
      </c>
      <c r="K156" s="54"/>
      <c r="L156" s="55"/>
    </row>
    <row r="157" ht="22.5" customHeight="1" spans="1:12">
      <c r="A157" s="29" t="s">
        <v>287</v>
      </c>
      <c r="B157" s="11" t="s">
        <v>234</v>
      </c>
      <c r="C157" s="30">
        <v>2022</v>
      </c>
      <c r="D157" s="38">
        <f t="shared" si="159"/>
        <v>8367.8978</v>
      </c>
      <c r="E157" s="48">
        <v>0</v>
      </c>
      <c r="F157" s="48">
        <v>0</v>
      </c>
      <c r="G157" s="48">
        <v>0</v>
      </c>
      <c r="H157" s="48">
        <v>8367.8978</v>
      </c>
      <c r="I157" s="48">
        <v>0</v>
      </c>
      <c r="J157" s="61"/>
      <c r="K157" s="54"/>
      <c r="L157" s="55"/>
    </row>
    <row r="158" ht="22.5" customHeight="1" spans="1:12">
      <c r="A158" s="29"/>
      <c r="B158" s="32"/>
      <c r="C158" s="30">
        <v>2023</v>
      </c>
      <c r="D158" s="38">
        <f t="shared" si="159"/>
        <v>1200</v>
      </c>
      <c r="E158" s="48">
        <v>0</v>
      </c>
      <c r="F158" s="48">
        <v>0</v>
      </c>
      <c r="G158" s="48">
        <v>0</v>
      </c>
      <c r="H158" s="48">
        <v>1200</v>
      </c>
      <c r="I158" s="48">
        <v>0</v>
      </c>
      <c r="J158" s="61"/>
      <c r="K158" s="54"/>
      <c r="L158" s="55"/>
    </row>
    <row r="159" ht="22.5" customHeight="1" spans="1:12">
      <c r="A159" s="29"/>
      <c r="B159" s="33"/>
      <c r="C159" s="30">
        <v>2024</v>
      </c>
      <c r="D159" s="38">
        <f t="shared" si="159"/>
        <v>3211.35583</v>
      </c>
      <c r="E159" s="48">
        <v>0</v>
      </c>
      <c r="F159" s="48">
        <v>0</v>
      </c>
      <c r="G159" s="48">
        <v>0</v>
      </c>
      <c r="H159" s="48">
        <v>3211.35583</v>
      </c>
      <c r="I159" s="48">
        <v>0</v>
      </c>
      <c r="J159" s="61"/>
      <c r="K159" s="54"/>
      <c r="L159" s="55"/>
    </row>
    <row r="160" ht="22.5" customHeight="1" spans="1:12">
      <c r="A160" s="74" t="s">
        <v>229</v>
      </c>
      <c r="B160" s="75"/>
      <c r="C160" s="30"/>
      <c r="D160" s="31">
        <f t="shared" si="159"/>
        <v>12779.25363</v>
      </c>
      <c r="E160" s="31">
        <f>SUM(E157:E159)</f>
        <v>0</v>
      </c>
      <c r="F160" s="31">
        <f t="shared" ref="F160" si="168">SUM(F157:F159)</f>
        <v>0</v>
      </c>
      <c r="G160" s="31">
        <f t="shared" ref="G160" si="169">SUM(G157:G159)</f>
        <v>0</v>
      </c>
      <c r="H160" s="31">
        <f t="shared" ref="H160" si="170">SUM(H157:H159)</f>
        <v>12779.25363</v>
      </c>
      <c r="I160" s="31">
        <f t="shared" ref="I160" si="171">SUM(I157:I159)</f>
        <v>0</v>
      </c>
      <c r="J160" s="61" t="s">
        <v>288</v>
      </c>
      <c r="K160" s="54"/>
      <c r="L160" s="55"/>
    </row>
    <row r="161" ht="57.75" customHeight="1" spans="1:12">
      <c r="A161" s="29" t="s">
        <v>289</v>
      </c>
      <c r="B161" s="11" t="s">
        <v>234</v>
      </c>
      <c r="C161" s="30">
        <v>2022</v>
      </c>
      <c r="D161" s="38">
        <f t="shared" si="159"/>
        <v>1234.97612</v>
      </c>
      <c r="E161" s="48">
        <v>0</v>
      </c>
      <c r="F161" s="48">
        <v>958.60965</v>
      </c>
      <c r="G161" s="48">
        <v>0</v>
      </c>
      <c r="H161" s="48">
        <v>276.36647</v>
      </c>
      <c r="I161" s="48">
        <v>0</v>
      </c>
      <c r="J161" s="61"/>
      <c r="K161" s="54"/>
      <c r="L161" s="55"/>
    </row>
    <row r="162" ht="22.5" customHeight="1" spans="1:12">
      <c r="A162" s="29"/>
      <c r="B162" s="32"/>
      <c r="C162" s="30">
        <v>2023</v>
      </c>
      <c r="D162" s="31">
        <f t="shared" si="159"/>
        <v>0</v>
      </c>
      <c r="E162" s="49">
        <v>0</v>
      </c>
      <c r="F162" s="49">
        <v>0</v>
      </c>
      <c r="G162" s="49">
        <v>0</v>
      </c>
      <c r="H162" s="49">
        <v>0</v>
      </c>
      <c r="I162" s="49">
        <v>0</v>
      </c>
      <c r="J162" s="61"/>
      <c r="K162" s="54"/>
      <c r="L162" s="55"/>
    </row>
    <row r="163" ht="22.5" customHeight="1" spans="1:12">
      <c r="A163" s="29"/>
      <c r="B163" s="33"/>
      <c r="C163" s="30">
        <v>2024</v>
      </c>
      <c r="D163" s="31">
        <f t="shared" si="159"/>
        <v>0</v>
      </c>
      <c r="E163" s="49">
        <v>0</v>
      </c>
      <c r="F163" s="49">
        <v>0</v>
      </c>
      <c r="G163" s="49">
        <v>0</v>
      </c>
      <c r="H163" s="49">
        <v>0</v>
      </c>
      <c r="I163" s="49">
        <v>0</v>
      </c>
      <c r="J163" s="61"/>
      <c r="K163" s="54"/>
      <c r="L163" s="55"/>
    </row>
    <row r="164" ht="22.5" customHeight="1" spans="1:12">
      <c r="A164" s="74" t="s">
        <v>229</v>
      </c>
      <c r="B164" s="75"/>
      <c r="C164" s="30"/>
      <c r="D164" s="31">
        <f t="shared" si="159"/>
        <v>1234.97612</v>
      </c>
      <c r="E164" s="31">
        <f>SUM(E161:E163)</f>
        <v>0</v>
      </c>
      <c r="F164" s="31">
        <f t="shared" ref="F164" si="172">SUM(F161:F163)</f>
        <v>958.60965</v>
      </c>
      <c r="G164" s="31">
        <f t="shared" ref="G164" si="173">SUM(G161:G163)</f>
        <v>0</v>
      </c>
      <c r="H164" s="31">
        <f t="shared" ref="H164" si="174">SUM(H161:H163)</f>
        <v>276.36647</v>
      </c>
      <c r="I164" s="31">
        <f t="shared" ref="I164" si="175">SUM(I161:I163)</f>
        <v>0</v>
      </c>
      <c r="J164" s="61"/>
      <c r="K164" s="54"/>
      <c r="L164" s="55"/>
    </row>
    <row r="165" ht="22.5" customHeight="1" spans="1:12">
      <c r="A165" s="34" t="s">
        <v>235</v>
      </c>
      <c r="B165" s="34"/>
      <c r="C165" s="35"/>
      <c r="D165" s="30"/>
      <c r="E165" s="30"/>
      <c r="F165" s="30"/>
      <c r="G165" s="30"/>
      <c r="H165" s="30"/>
      <c r="I165" s="30"/>
      <c r="J165" s="61"/>
      <c r="K165" s="54"/>
      <c r="L165" s="55"/>
    </row>
    <row r="166" ht="22.5" customHeight="1" spans="1:12">
      <c r="A166" s="39" t="s">
        <v>290</v>
      </c>
      <c r="B166" s="40"/>
      <c r="C166" s="30">
        <v>2022</v>
      </c>
      <c r="D166" s="38">
        <f t="shared" ref="D166" si="176">SUM(E166:I166)</f>
        <v>1234.97612</v>
      </c>
      <c r="E166" s="38">
        <v>0</v>
      </c>
      <c r="F166" s="48">
        <v>958.60965</v>
      </c>
      <c r="G166" s="38">
        <v>0</v>
      </c>
      <c r="H166" s="38">
        <v>276.36647</v>
      </c>
      <c r="I166" s="38">
        <v>0</v>
      </c>
      <c r="J166" s="61" t="s">
        <v>88</v>
      </c>
      <c r="K166" s="54"/>
      <c r="L166" s="55"/>
    </row>
    <row r="167" ht="67.5" customHeight="1" spans="1:12">
      <c r="A167" s="29" t="s">
        <v>291</v>
      </c>
      <c r="B167" s="11" t="s">
        <v>234</v>
      </c>
      <c r="C167" s="30">
        <v>2022</v>
      </c>
      <c r="D167" s="38">
        <f t="shared" si="159"/>
        <v>3316.17548</v>
      </c>
      <c r="E167" s="48">
        <v>0</v>
      </c>
      <c r="F167" s="48">
        <f>F172+F173+F174</f>
        <v>3150.33048</v>
      </c>
      <c r="G167" s="48">
        <v>0</v>
      </c>
      <c r="H167" s="48">
        <f>H172+H173+H174</f>
        <v>165.845</v>
      </c>
      <c r="I167" s="48">
        <v>0</v>
      </c>
      <c r="J167" s="61"/>
      <c r="K167" s="54"/>
      <c r="L167" s="55"/>
    </row>
    <row r="168" ht="22.5" customHeight="1" spans="1:12">
      <c r="A168" s="29"/>
      <c r="B168" s="32"/>
      <c r="C168" s="30">
        <v>2023</v>
      </c>
      <c r="D168" s="31">
        <f t="shared" si="159"/>
        <v>0</v>
      </c>
      <c r="E168" s="49">
        <v>0</v>
      </c>
      <c r="F168" s="49">
        <v>0</v>
      </c>
      <c r="G168" s="49">
        <v>0</v>
      </c>
      <c r="H168" s="49">
        <v>0</v>
      </c>
      <c r="I168" s="49">
        <v>0</v>
      </c>
      <c r="J168" s="61"/>
      <c r="K168" s="54"/>
      <c r="L168" s="55"/>
    </row>
    <row r="169" ht="22.5" customHeight="1" spans="1:12">
      <c r="A169" s="29"/>
      <c r="B169" s="33"/>
      <c r="C169" s="30">
        <v>2024</v>
      </c>
      <c r="D169" s="31">
        <f t="shared" si="159"/>
        <v>0</v>
      </c>
      <c r="E169" s="49">
        <v>0</v>
      </c>
      <c r="F169" s="49">
        <v>0</v>
      </c>
      <c r="G169" s="49">
        <v>0</v>
      </c>
      <c r="H169" s="49">
        <v>0</v>
      </c>
      <c r="I169" s="49">
        <v>0</v>
      </c>
      <c r="J169" s="61"/>
      <c r="K169" s="54"/>
      <c r="L169" s="55"/>
    </row>
    <row r="170" ht="22.5" customHeight="1" spans="1:12">
      <c r="A170" s="74" t="s">
        <v>229</v>
      </c>
      <c r="B170" s="75"/>
      <c r="C170" s="30"/>
      <c r="D170" s="31">
        <f t="shared" si="159"/>
        <v>3316.17548</v>
      </c>
      <c r="E170" s="31">
        <f>SUM(E167:E169)</f>
        <v>0</v>
      </c>
      <c r="F170" s="31">
        <f t="shared" ref="F170" si="177">SUM(F167:F169)</f>
        <v>3150.33048</v>
      </c>
      <c r="G170" s="31">
        <f t="shared" ref="G170" si="178">SUM(G167:G169)</f>
        <v>0</v>
      </c>
      <c r="H170" s="31">
        <f t="shared" ref="H170" si="179">SUM(H167:H169)</f>
        <v>165.845</v>
      </c>
      <c r="I170" s="31">
        <f t="shared" ref="I170" si="180">SUM(I167:I169)</f>
        <v>0</v>
      </c>
      <c r="J170" s="61" t="s">
        <v>94</v>
      </c>
      <c r="K170" s="54"/>
      <c r="L170" s="55"/>
    </row>
    <row r="171" ht="22.5" customHeight="1" spans="1:12">
      <c r="A171" s="34" t="s">
        <v>235</v>
      </c>
      <c r="B171" s="34"/>
      <c r="C171" s="35"/>
      <c r="D171" s="30"/>
      <c r="E171" s="30"/>
      <c r="F171" s="30"/>
      <c r="G171" s="30"/>
      <c r="H171" s="30"/>
      <c r="I171" s="30"/>
      <c r="J171" s="61"/>
      <c r="K171" s="54"/>
      <c r="L171" s="55"/>
    </row>
    <row r="172" ht="22.5" customHeight="1" spans="1:12">
      <c r="A172" s="39" t="s">
        <v>292</v>
      </c>
      <c r="B172" s="40"/>
      <c r="C172" s="30">
        <v>2022</v>
      </c>
      <c r="D172" s="38">
        <f t="shared" ref="D172:D175" si="181">SUM(E172:I172)</f>
        <v>2399.99775</v>
      </c>
      <c r="E172" s="38">
        <v>0</v>
      </c>
      <c r="F172" s="38">
        <v>2279.97375</v>
      </c>
      <c r="G172" s="38">
        <v>0</v>
      </c>
      <c r="H172" s="38">
        <v>120.024</v>
      </c>
      <c r="I172" s="38">
        <v>0</v>
      </c>
      <c r="J172" s="61"/>
      <c r="K172" s="54"/>
      <c r="L172" s="55"/>
    </row>
    <row r="173" ht="33.75" customHeight="1" spans="1:12">
      <c r="A173" s="39" t="s">
        <v>293</v>
      </c>
      <c r="B173" s="40"/>
      <c r="C173" s="30">
        <v>2022</v>
      </c>
      <c r="D173" s="38">
        <f t="shared" si="181"/>
        <v>215.25149</v>
      </c>
      <c r="E173" s="38">
        <v>0</v>
      </c>
      <c r="F173" s="38">
        <v>204.48549</v>
      </c>
      <c r="G173" s="38">
        <v>0</v>
      </c>
      <c r="H173" s="38">
        <v>10.766</v>
      </c>
      <c r="I173" s="38">
        <v>0</v>
      </c>
      <c r="J173" s="61"/>
      <c r="K173" s="54"/>
      <c r="L173" s="55"/>
    </row>
    <row r="174" ht="22.5" customHeight="1" spans="1:12">
      <c r="A174" s="39" t="s">
        <v>294</v>
      </c>
      <c r="B174" s="40"/>
      <c r="C174" s="30">
        <v>2022</v>
      </c>
      <c r="D174" s="38">
        <f t="shared" si="181"/>
        <v>700.92624</v>
      </c>
      <c r="E174" s="38">
        <v>0</v>
      </c>
      <c r="F174" s="38">
        <v>665.87124</v>
      </c>
      <c r="G174" s="38">
        <v>0</v>
      </c>
      <c r="H174" s="38">
        <v>35.055</v>
      </c>
      <c r="I174" s="38">
        <v>0</v>
      </c>
      <c r="J174" s="61"/>
      <c r="K174" s="54"/>
      <c r="L174" s="55"/>
    </row>
    <row r="175" ht="22.5" customHeight="1" spans="1:12">
      <c r="A175" s="18" t="s">
        <v>295</v>
      </c>
      <c r="B175" s="34"/>
      <c r="C175" s="43">
        <v>2022</v>
      </c>
      <c r="D175" s="21">
        <f t="shared" si="181"/>
        <v>227.2416</v>
      </c>
      <c r="E175" s="44">
        <f>E179+E183</f>
        <v>0</v>
      </c>
      <c r="F175" s="44">
        <f t="shared" ref="F175:I175" si="182">F179+F183</f>
        <v>0</v>
      </c>
      <c r="G175" s="44">
        <f t="shared" si="182"/>
        <v>0</v>
      </c>
      <c r="H175" s="44">
        <f t="shared" si="182"/>
        <v>227.2416</v>
      </c>
      <c r="I175" s="44">
        <f t="shared" si="182"/>
        <v>0</v>
      </c>
      <c r="J175" s="61"/>
      <c r="K175" s="54"/>
      <c r="L175" s="55"/>
    </row>
    <row r="176" ht="22.5" customHeight="1" spans="1:12">
      <c r="A176" s="18"/>
      <c r="B176" s="34"/>
      <c r="C176" s="43">
        <v>2023</v>
      </c>
      <c r="D176" s="21">
        <f t="shared" ref="D176:D187" si="183">SUM(E176:I176)</f>
        <v>275</v>
      </c>
      <c r="E176" s="44">
        <f t="shared" ref="E176:I177" si="184">E180+E184</f>
        <v>0</v>
      </c>
      <c r="F176" s="44">
        <f t="shared" si="184"/>
        <v>0</v>
      </c>
      <c r="G176" s="44">
        <f t="shared" si="184"/>
        <v>0</v>
      </c>
      <c r="H176" s="44">
        <f t="shared" si="184"/>
        <v>275</v>
      </c>
      <c r="I176" s="44">
        <f t="shared" si="184"/>
        <v>0</v>
      </c>
      <c r="J176" s="61"/>
      <c r="K176" s="54"/>
      <c r="L176" s="55"/>
    </row>
    <row r="177" ht="22.5" customHeight="1" spans="1:12">
      <c r="A177" s="18"/>
      <c r="B177" s="34"/>
      <c r="C177" s="43">
        <v>2024</v>
      </c>
      <c r="D177" s="21">
        <f t="shared" si="183"/>
        <v>275</v>
      </c>
      <c r="E177" s="44">
        <f t="shared" si="184"/>
        <v>0</v>
      </c>
      <c r="F177" s="44">
        <f t="shared" si="184"/>
        <v>0</v>
      </c>
      <c r="G177" s="44">
        <f t="shared" si="184"/>
        <v>0</v>
      </c>
      <c r="H177" s="44">
        <f t="shared" si="184"/>
        <v>275</v>
      </c>
      <c r="I177" s="44">
        <f t="shared" si="184"/>
        <v>0</v>
      </c>
      <c r="J177" s="61"/>
      <c r="K177" s="54"/>
      <c r="L177" s="55"/>
    </row>
    <row r="178" ht="22.5" customHeight="1" spans="1:12">
      <c r="A178" s="74" t="s">
        <v>229</v>
      </c>
      <c r="B178" s="75"/>
      <c r="C178" s="43"/>
      <c r="D178" s="21">
        <f t="shared" si="183"/>
        <v>777.2416</v>
      </c>
      <c r="E178" s="21">
        <f>SUM(E175:E177)</f>
        <v>0</v>
      </c>
      <c r="F178" s="21">
        <f t="shared" ref="F178" si="185">SUM(F175:F177)</f>
        <v>0</v>
      </c>
      <c r="G178" s="21">
        <f t="shared" ref="G178" si="186">SUM(G175:G177)</f>
        <v>0</v>
      </c>
      <c r="H178" s="21">
        <f t="shared" ref="H178" si="187">SUM(H175:H177)</f>
        <v>777.2416</v>
      </c>
      <c r="I178" s="21">
        <f t="shared" ref="I178" si="188">SUM(I175:I177)</f>
        <v>0</v>
      </c>
      <c r="J178" s="61"/>
      <c r="K178" s="54"/>
      <c r="L178" s="55"/>
    </row>
    <row r="179" ht="22.5" customHeight="1" spans="1:12">
      <c r="A179" s="29" t="s">
        <v>296</v>
      </c>
      <c r="B179" s="11" t="s">
        <v>253</v>
      </c>
      <c r="C179" s="30">
        <v>2022</v>
      </c>
      <c r="D179" s="38">
        <f t="shared" si="183"/>
        <v>227.2416</v>
      </c>
      <c r="E179" s="48">
        <v>0</v>
      </c>
      <c r="F179" s="48">
        <v>0</v>
      </c>
      <c r="G179" s="48">
        <v>0</v>
      </c>
      <c r="H179" s="48">
        <v>227.2416</v>
      </c>
      <c r="I179" s="48">
        <v>0</v>
      </c>
      <c r="J179" s="61"/>
      <c r="K179" s="54"/>
      <c r="L179" s="55"/>
    </row>
    <row r="180" ht="22.5" customHeight="1" spans="1:12">
      <c r="A180" s="29"/>
      <c r="B180" s="32"/>
      <c r="C180" s="30">
        <v>2023</v>
      </c>
      <c r="D180" s="38">
        <f t="shared" si="183"/>
        <v>260</v>
      </c>
      <c r="E180" s="48">
        <v>0</v>
      </c>
      <c r="F180" s="48">
        <v>0</v>
      </c>
      <c r="G180" s="48">
        <v>0</v>
      </c>
      <c r="H180" s="48">
        <v>260</v>
      </c>
      <c r="I180" s="48">
        <v>0</v>
      </c>
      <c r="J180" s="61"/>
      <c r="K180" s="54"/>
      <c r="L180" s="55"/>
    </row>
    <row r="181" ht="22.5" customHeight="1" spans="1:12">
      <c r="A181" s="29"/>
      <c r="B181" s="33"/>
      <c r="C181" s="30">
        <v>2024</v>
      </c>
      <c r="D181" s="38">
        <f t="shared" si="183"/>
        <v>260</v>
      </c>
      <c r="E181" s="48">
        <v>0</v>
      </c>
      <c r="F181" s="48">
        <v>0</v>
      </c>
      <c r="G181" s="48">
        <v>0</v>
      </c>
      <c r="H181" s="48">
        <v>260</v>
      </c>
      <c r="I181" s="48">
        <v>0</v>
      </c>
      <c r="J181" s="61"/>
      <c r="K181" s="54"/>
      <c r="L181" s="55"/>
    </row>
    <row r="182" ht="22.5" customHeight="1" spans="1:12">
      <c r="A182" s="74" t="s">
        <v>229</v>
      </c>
      <c r="B182" s="75"/>
      <c r="C182" s="30"/>
      <c r="D182" s="31">
        <f t="shared" si="183"/>
        <v>747.2416</v>
      </c>
      <c r="E182" s="31">
        <f>SUM(E179:E181)</f>
        <v>0</v>
      </c>
      <c r="F182" s="31">
        <f t="shared" ref="F182" si="189">SUM(F179:F181)</f>
        <v>0</v>
      </c>
      <c r="G182" s="31">
        <f t="shared" ref="G182" si="190">SUM(G179:G181)</f>
        <v>0</v>
      </c>
      <c r="H182" s="31">
        <f t="shared" ref="H182" si="191">SUM(H179:H181)</f>
        <v>747.2416</v>
      </c>
      <c r="I182" s="31">
        <f t="shared" ref="I182" si="192">SUM(I179:I181)</f>
        <v>0</v>
      </c>
      <c r="J182" s="61" t="s">
        <v>158</v>
      </c>
      <c r="K182" s="54"/>
      <c r="L182" s="55"/>
    </row>
    <row r="183" ht="22.5" customHeight="1" spans="1:12">
      <c r="A183" s="29" t="s">
        <v>297</v>
      </c>
      <c r="B183" s="11" t="s">
        <v>253</v>
      </c>
      <c r="C183" s="30">
        <v>2022</v>
      </c>
      <c r="D183" s="38">
        <f t="shared" si="183"/>
        <v>0</v>
      </c>
      <c r="E183" s="48">
        <v>0</v>
      </c>
      <c r="F183" s="48">
        <v>0</v>
      </c>
      <c r="G183" s="48">
        <v>0</v>
      </c>
      <c r="H183" s="48">
        <v>0</v>
      </c>
      <c r="I183" s="48">
        <v>0</v>
      </c>
      <c r="J183" s="60"/>
      <c r="K183" s="61"/>
      <c r="L183" s="55"/>
    </row>
    <row r="184" ht="22.5" customHeight="1" spans="1:12">
      <c r="A184" s="29"/>
      <c r="B184" s="32"/>
      <c r="C184" s="30">
        <v>2023</v>
      </c>
      <c r="D184" s="38">
        <f t="shared" si="183"/>
        <v>15</v>
      </c>
      <c r="E184" s="48">
        <v>0</v>
      </c>
      <c r="F184" s="48">
        <v>0</v>
      </c>
      <c r="G184" s="48">
        <v>0</v>
      </c>
      <c r="H184" s="48">
        <v>15</v>
      </c>
      <c r="I184" s="48">
        <v>0</v>
      </c>
      <c r="J184" s="60"/>
      <c r="K184" s="61"/>
      <c r="L184" s="55"/>
    </row>
    <row r="185" ht="22.5" customHeight="1" spans="1:12">
      <c r="A185" s="29"/>
      <c r="B185" s="33"/>
      <c r="C185" s="30">
        <v>2024</v>
      </c>
      <c r="D185" s="38">
        <f t="shared" si="183"/>
        <v>15</v>
      </c>
      <c r="E185" s="48">
        <v>0</v>
      </c>
      <c r="F185" s="48">
        <v>0</v>
      </c>
      <c r="G185" s="48">
        <v>0</v>
      </c>
      <c r="H185" s="48">
        <v>15</v>
      </c>
      <c r="I185" s="48">
        <v>0</v>
      </c>
      <c r="J185" s="60"/>
      <c r="K185" s="61"/>
      <c r="L185" s="55"/>
    </row>
    <row r="186" ht="22.5" customHeight="1" spans="1:12">
      <c r="A186" s="74" t="s">
        <v>229</v>
      </c>
      <c r="B186" s="75"/>
      <c r="C186" s="30"/>
      <c r="D186" s="31">
        <f t="shared" si="183"/>
        <v>30</v>
      </c>
      <c r="E186" s="31">
        <f>SUM(E183:E185)</f>
        <v>0</v>
      </c>
      <c r="F186" s="31">
        <f t="shared" ref="F186" si="193">SUM(F183:F185)</f>
        <v>0</v>
      </c>
      <c r="G186" s="31">
        <f t="shared" ref="G186" si="194">SUM(G183:G185)</f>
        <v>0</v>
      </c>
      <c r="H186" s="31">
        <f t="shared" ref="H186" si="195">SUM(H183:H185)</f>
        <v>30</v>
      </c>
      <c r="I186" s="31">
        <f t="shared" ref="I186" si="196">SUM(I183:I185)</f>
        <v>0</v>
      </c>
      <c r="J186" s="61" t="s">
        <v>298</v>
      </c>
      <c r="K186" s="54"/>
      <c r="L186" s="55"/>
    </row>
    <row r="187" ht="22.5" customHeight="1" spans="1:12">
      <c r="A187" s="18" t="s">
        <v>299</v>
      </c>
      <c r="B187" s="34"/>
      <c r="C187" s="43">
        <v>2022</v>
      </c>
      <c r="D187" s="21">
        <f t="shared" si="183"/>
        <v>496.55</v>
      </c>
      <c r="E187" s="44">
        <f>E191</f>
        <v>0</v>
      </c>
      <c r="F187" s="44">
        <f t="shared" ref="F187:I187" si="197">F191</f>
        <v>0</v>
      </c>
      <c r="G187" s="44">
        <f t="shared" si="197"/>
        <v>0</v>
      </c>
      <c r="H187" s="44">
        <f t="shared" si="197"/>
        <v>496.55</v>
      </c>
      <c r="I187" s="44">
        <f t="shared" si="197"/>
        <v>0</v>
      </c>
      <c r="J187" s="61"/>
      <c r="K187" s="54"/>
      <c r="L187" s="55"/>
    </row>
    <row r="188" ht="22.5" customHeight="1" spans="1:12">
      <c r="A188" s="18"/>
      <c r="B188" s="34"/>
      <c r="C188" s="43">
        <v>2023</v>
      </c>
      <c r="D188" s="21">
        <f t="shared" ref="D188:D194" si="198">SUM(E188:I188)</f>
        <v>595</v>
      </c>
      <c r="E188" s="44">
        <f t="shared" ref="E188:I189" si="199">E192</f>
        <v>0</v>
      </c>
      <c r="F188" s="44">
        <f t="shared" si="199"/>
        <v>0</v>
      </c>
      <c r="G188" s="44">
        <f t="shared" si="199"/>
        <v>0</v>
      </c>
      <c r="H188" s="44">
        <f t="shared" si="199"/>
        <v>595</v>
      </c>
      <c r="I188" s="44">
        <f t="shared" si="199"/>
        <v>0</v>
      </c>
      <c r="J188" s="61"/>
      <c r="K188" s="54"/>
      <c r="L188" s="55"/>
    </row>
    <row r="189" ht="22.5" customHeight="1" spans="1:12">
      <c r="A189" s="18"/>
      <c r="B189" s="34"/>
      <c r="C189" s="43">
        <v>2024</v>
      </c>
      <c r="D189" s="21">
        <f t="shared" si="198"/>
        <v>595</v>
      </c>
      <c r="E189" s="44">
        <f t="shared" si="199"/>
        <v>0</v>
      </c>
      <c r="F189" s="44">
        <f t="shared" si="199"/>
        <v>0</v>
      </c>
      <c r="G189" s="44">
        <f t="shared" si="199"/>
        <v>0</v>
      </c>
      <c r="H189" s="44">
        <f t="shared" si="199"/>
        <v>595</v>
      </c>
      <c r="I189" s="44">
        <f t="shared" si="199"/>
        <v>0</v>
      </c>
      <c r="J189" s="61"/>
      <c r="K189" s="54"/>
      <c r="L189" s="55"/>
    </row>
    <row r="190" ht="22.5" customHeight="1" spans="1:12">
      <c r="A190" s="74" t="s">
        <v>229</v>
      </c>
      <c r="B190" s="75"/>
      <c r="C190" s="43"/>
      <c r="D190" s="21">
        <f t="shared" si="198"/>
        <v>1686.55</v>
      </c>
      <c r="E190" s="21">
        <f>SUM(E187:E189)</f>
        <v>0</v>
      </c>
      <c r="F190" s="21">
        <f t="shared" ref="F190" si="200">SUM(F187:F189)</f>
        <v>0</v>
      </c>
      <c r="G190" s="21">
        <f t="shared" ref="G190" si="201">SUM(G187:G189)</f>
        <v>0</v>
      </c>
      <c r="H190" s="21">
        <f t="shared" ref="H190" si="202">SUM(H187:H189)</f>
        <v>1686.55</v>
      </c>
      <c r="I190" s="21">
        <f t="shared" ref="I190" si="203">SUM(I187:I189)</f>
        <v>0</v>
      </c>
      <c r="J190" s="61"/>
      <c r="K190" s="54"/>
      <c r="L190" s="55"/>
    </row>
    <row r="191" ht="22.5" customHeight="1" spans="1:12">
      <c r="A191" s="29" t="s">
        <v>300</v>
      </c>
      <c r="B191" s="11" t="s">
        <v>253</v>
      </c>
      <c r="C191" s="30">
        <v>2022</v>
      </c>
      <c r="D191" s="38">
        <f t="shared" si="198"/>
        <v>496.55</v>
      </c>
      <c r="E191" s="48">
        <v>0</v>
      </c>
      <c r="F191" s="48">
        <v>0</v>
      </c>
      <c r="G191" s="48">
        <v>0</v>
      </c>
      <c r="H191" s="48">
        <v>496.55</v>
      </c>
      <c r="I191" s="48">
        <v>0</v>
      </c>
      <c r="J191" s="61"/>
      <c r="K191" s="54"/>
      <c r="L191" s="55"/>
    </row>
    <row r="192" ht="22.5" customHeight="1" spans="1:12">
      <c r="A192" s="29"/>
      <c r="B192" s="32"/>
      <c r="C192" s="30">
        <v>2023</v>
      </c>
      <c r="D192" s="38">
        <f t="shared" si="198"/>
        <v>595</v>
      </c>
      <c r="E192" s="48">
        <v>0</v>
      </c>
      <c r="F192" s="48">
        <v>0</v>
      </c>
      <c r="G192" s="48">
        <v>0</v>
      </c>
      <c r="H192" s="48">
        <v>595</v>
      </c>
      <c r="I192" s="48">
        <v>0</v>
      </c>
      <c r="J192" s="61"/>
      <c r="K192" s="54"/>
      <c r="L192" s="55"/>
    </row>
    <row r="193" ht="22.5" customHeight="1" spans="1:12">
      <c r="A193" s="29"/>
      <c r="B193" s="33"/>
      <c r="C193" s="30">
        <v>2024</v>
      </c>
      <c r="D193" s="38">
        <f t="shared" si="198"/>
        <v>595</v>
      </c>
      <c r="E193" s="48">
        <v>0</v>
      </c>
      <c r="F193" s="48">
        <v>0</v>
      </c>
      <c r="G193" s="48">
        <v>0</v>
      </c>
      <c r="H193" s="48">
        <v>595</v>
      </c>
      <c r="I193" s="48">
        <v>0</v>
      </c>
      <c r="J193" s="61"/>
      <c r="K193" s="54"/>
      <c r="L193" s="55"/>
    </row>
    <row r="194" ht="22.5" customHeight="1" spans="1:12">
      <c r="A194" s="74" t="s">
        <v>229</v>
      </c>
      <c r="B194" s="75"/>
      <c r="C194" s="30"/>
      <c r="D194" s="31">
        <f t="shared" si="198"/>
        <v>1686.55</v>
      </c>
      <c r="E194" s="31">
        <f>SUM(E191:E193)</f>
        <v>0</v>
      </c>
      <c r="F194" s="31">
        <f t="shared" ref="F194" si="204">SUM(F191:F193)</f>
        <v>0</v>
      </c>
      <c r="G194" s="31">
        <f t="shared" ref="G194" si="205">SUM(G191:G193)</f>
        <v>0</v>
      </c>
      <c r="H194" s="31">
        <f t="shared" ref="H194" si="206">SUM(H191:H193)</f>
        <v>1686.55</v>
      </c>
      <c r="I194" s="31">
        <f t="shared" ref="I194" si="207">SUM(I191:I193)</f>
        <v>0</v>
      </c>
      <c r="J194" s="61" t="s">
        <v>301</v>
      </c>
      <c r="K194" s="54"/>
      <c r="L194" s="55"/>
    </row>
  </sheetData>
  <mergeCells count="326">
    <mergeCell ref="A1:I1"/>
    <mergeCell ref="A2:I2"/>
    <mergeCell ref="A3:I3"/>
    <mergeCell ref="A4:I4"/>
    <mergeCell ref="A5:I5"/>
    <mergeCell ref="A6:I6"/>
    <mergeCell ref="A7:I7"/>
    <mergeCell ref="J7:K7"/>
    <mergeCell ref="A8:I8"/>
    <mergeCell ref="A9:I9"/>
    <mergeCell ref="A10:I10"/>
    <mergeCell ref="J11:K11"/>
    <mergeCell ref="D12:I12"/>
    <mergeCell ref="J12:K12"/>
    <mergeCell ref="E13:I13"/>
    <mergeCell ref="J13:K13"/>
    <mergeCell ref="J14:K14"/>
    <mergeCell ref="J15:K15"/>
    <mergeCell ref="J16:K16"/>
    <mergeCell ref="J17:K17"/>
    <mergeCell ref="J18:K18"/>
    <mergeCell ref="A19:B19"/>
    <mergeCell ref="J19:K19"/>
    <mergeCell ref="A20:I20"/>
    <mergeCell ref="J20:K20"/>
    <mergeCell ref="A24:B24"/>
    <mergeCell ref="A28:B28"/>
    <mergeCell ref="A29:B29"/>
    <mergeCell ref="A30:B30"/>
    <mergeCell ref="J31:K31"/>
    <mergeCell ref="J32:K32"/>
    <mergeCell ref="J33:K33"/>
    <mergeCell ref="A34:B34"/>
    <mergeCell ref="J34:K34"/>
    <mergeCell ref="J35:K35"/>
    <mergeCell ref="J36:K36"/>
    <mergeCell ref="J37:K37"/>
    <mergeCell ref="A38:B38"/>
    <mergeCell ref="J38:K38"/>
    <mergeCell ref="A39:B39"/>
    <mergeCell ref="J39:K39"/>
    <mergeCell ref="A40:B40"/>
    <mergeCell ref="A41:B41"/>
    <mergeCell ref="A42:B42"/>
    <mergeCell ref="A43:B43"/>
    <mergeCell ref="J43:K43"/>
    <mergeCell ref="J44:K44"/>
    <mergeCell ref="J45:K45"/>
    <mergeCell ref="J46:K46"/>
    <mergeCell ref="A47:B47"/>
    <mergeCell ref="J47:K47"/>
    <mergeCell ref="J48:K48"/>
    <mergeCell ref="J49:K49"/>
    <mergeCell ref="J50:K50"/>
    <mergeCell ref="A51:B51"/>
    <mergeCell ref="J51:K51"/>
    <mergeCell ref="J52:K52"/>
    <mergeCell ref="J53:K53"/>
    <mergeCell ref="J54:K54"/>
    <mergeCell ref="A55:B55"/>
    <mergeCell ref="J55:K55"/>
    <mergeCell ref="J56:K56"/>
    <mergeCell ref="J57:K57"/>
    <mergeCell ref="J58:K58"/>
    <mergeCell ref="A59:B59"/>
    <mergeCell ref="J59:K59"/>
    <mergeCell ref="J60:K60"/>
    <mergeCell ref="J61:K61"/>
    <mergeCell ref="J62:K62"/>
    <mergeCell ref="A63:B63"/>
    <mergeCell ref="J63:K63"/>
    <mergeCell ref="J64:K64"/>
    <mergeCell ref="J65:K65"/>
    <mergeCell ref="J66:K66"/>
    <mergeCell ref="A67:B67"/>
    <mergeCell ref="J67:K67"/>
    <mergeCell ref="J68:K68"/>
    <mergeCell ref="J69:K69"/>
    <mergeCell ref="J70:K70"/>
    <mergeCell ref="A71:B71"/>
    <mergeCell ref="J71:K71"/>
    <mergeCell ref="J72:K72"/>
    <mergeCell ref="J73:K73"/>
    <mergeCell ref="J74:K74"/>
    <mergeCell ref="A75:B75"/>
    <mergeCell ref="J75:K75"/>
    <mergeCell ref="J76:K76"/>
    <mergeCell ref="J77:K77"/>
    <mergeCell ref="J78:K78"/>
    <mergeCell ref="A79:B79"/>
    <mergeCell ref="J79:K79"/>
    <mergeCell ref="J80:K80"/>
    <mergeCell ref="J81:K81"/>
    <mergeCell ref="J82:K82"/>
    <mergeCell ref="A83:B83"/>
    <mergeCell ref="J83:K83"/>
    <mergeCell ref="A84:B84"/>
    <mergeCell ref="J84:K84"/>
    <mergeCell ref="J85:K85"/>
    <mergeCell ref="J86:K86"/>
    <mergeCell ref="A87:B87"/>
    <mergeCell ref="J87:K87"/>
    <mergeCell ref="A88:I88"/>
    <mergeCell ref="J88:K88"/>
    <mergeCell ref="J89:K89"/>
    <mergeCell ref="J90:K90"/>
    <mergeCell ref="J91:K91"/>
    <mergeCell ref="A92:B92"/>
    <mergeCell ref="J92:K92"/>
    <mergeCell ref="J93:K93"/>
    <mergeCell ref="J94:K94"/>
    <mergeCell ref="J95:K95"/>
    <mergeCell ref="A96:B96"/>
    <mergeCell ref="J96:K96"/>
    <mergeCell ref="J97:K97"/>
    <mergeCell ref="J98:K98"/>
    <mergeCell ref="J99:K99"/>
    <mergeCell ref="A100:B100"/>
    <mergeCell ref="J100:K100"/>
    <mergeCell ref="J101:K101"/>
    <mergeCell ref="J102:K102"/>
    <mergeCell ref="J103:K103"/>
    <mergeCell ref="A104:B104"/>
    <mergeCell ref="J104:K104"/>
    <mergeCell ref="J105:K105"/>
    <mergeCell ref="J106:K106"/>
    <mergeCell ref="J107:K107"/>
    <mergeCell ref="A108:B108"/>
    <mergeCell ref="J108:K108"/>
    <mergeCell ref="J109:K109"/>
    <mergeCell ref="J110:K110"/>
    <mergeCell ref="J111:K111"/>
    <mergeCell ref="A112:B112"/>
    <mergeCell ref="J112:K112"/>
    <mergeCell ref="J113:K113"/>
    <mergeCell ref="J114:K114"/>
    <mergeCell ref="J115:K115"/>
    <mergeCell ref="A116:B116"/>
    <mergeCell ref="J116:K116"/>
    <mergeCell ref="A117:B117"/>
    <mergeCell ref="J117:K117"/>
    <mergeCell ref="A118:B118"/>
    <mergeCell ref="J118:K118"/>
    <mergeCell ref="J119:K119"/>
    <mergeCell ref="J120:K120"/>
    <mergeCell ref="J121:K121"/>
    <mergeCell ref="A122:B122"/>
    <mergeCell ref="J122:K122"/>
    <mergeCell ref="J123:K123"/>
    <mergeCell ref="J124:K124"/>
    <mergeCell ref="J125:K125"/>
    <mergeCell ref="A126:B126"/>
    <mergeCell ref="J126:K126"/>
    <mergeCell ref="J127:K127"/>
    <mergeCell ref="J128:K128"/>
    <mergeCell ref="J129:K129"/>
    <mergeCell ref="J130:K130"/>
    <mergeCell ref="J131:K131"/>
    <mergeCell ref="J132:K132"/>
    <mergeCell ref="J133:K133"/>
    <mergeCell ref="J134:K134"/>
    <mergeCell ref="A135:B135"/>
    <mergeCell ref="J135:K135"/>
    <mergeCell ref="A136:B136"/>
    <mergeCell ref="J136:K136"/>
    <mergeCell ref="J137:K137"/>
    <mergeCell ref="J138:K138"/>
    <mergeCell ref="J139:K139"/>
    <mergeCell ref="A140:B140"/>
    <mergeCell ref="J140:K140"/>
    <mergeCell ref="J141:K141"/>
    <mergeCell ref="J142:K142"/>
    <mergeCell ref="J143:K143"/>
    <mergeCell ref="A144:B144"/>
    <mergeCell ref="J144:K144"/>
    <mergeCell ref="J145:K145"/>
    <mergeCell ref="J146:K146"/>
    <mergeCell ref="J147:K147"/>
    <mergeCell ref="A148:B148"/>
    <mergeCell ref="J148:K148"/>
    <mergeCell ref="J149:K149"/>
    <mergeCell ref="J150:K150"/>
    <mergeCell ref="J151:K151"/>
    <mergeCell ref="A152:B152"/>
    <mergeCell ref="J152:K152"/>
    <mergeCell ref="J153:K153"/>
    <mergeCell ref="J154:K154"/>
    <mergeCell ref="J155:K155"/>
    <mergeCell ref="A156:B156"/>
    <mergeCell ref="J156:K156"/>
    <mergeCell ref="J157:K157"/>
    <mergeCell ref="J158:K158"/>
    <mergeCell ref="J159:K159"/>
    <mergeCell ref="A160:B160"/>
    <mergeCell ref="J160:K160"/>
    <mergeCell ref="J161:K161"/>
    <mergeCell ref="J162:K162"/>
    <mergeCell ref="J163:K163"/>
    <mergeCell ref="A164:B164"/>
    <mergeCell ref="J164:K164"/>
    <mergeCell ref="A165:B165"/>
    <mergeCell ref="J165:K165"/>
    <mergeCell ref="A166:B166"/>
    <mergeCell ref="J166:K166"/>
    <mergeCell ref="J167:K167"/>
    <mergeCell ref="J168:K168"/>
    <mergeCell ref="J169:K169"/>
    <mergeCell ref="A170:B170"/>
    <mergeCell ref="J170:K170"/>
    <mergeCell ref="A171:B171"/>
    <mergeCell ref="J171:K171"/>
    <mergeCell ref="A172:B172"/>
    <mergeCell ref="J172:K172"/>
    <mergeCell ref="A173:B173"/>
    <mergeCell ref="A174:B174"/>
    <mergeCell ref="J175:K175"/>
    <mergeCell ref="J176:K176"/>
    <mergeCell ref="J177:K177"/>
    <mergeCell ref="A178:B178"/>
    <mergeCell ref="J178:K178"/>
    <mergeCell ref="J179:K179"/>
    <mergeCell ref="J180:K180"/>
    <mergeCell ref="J181:K181"/>
    <mergeCell ref="A182:B182"/>
    <mergeCell ref="J182:K182"/>
    <mergeCell ref="J183:K183"/>
    <mergeCell ref="J184:K184"/>
    <mergeCell ref="J185:K185"/>
    <mergeCell ref="A186:B186"/>
    <mergeCell ref="J186:K186"/>
    <mergeCell ref="J187:K187"/>
    <mergeCell ref="J188:K188"/>
    <mergeCell ref="J189:K189"/>
    <mergeCell ref="A190:B190"/>
    <mergeCell ref="J190:K190"/>
    <mergeCell ref="J191:K191"/>
    <mergeCell ref="J192:K192"/>
    <mergeCell ref="J193:K193"/>
    <mergeCell ref="A194:B194"/>
    <mergeCell ref="J194:K194"/>
    <mergeCell ref="A12:A14"/>
    <mergeCell ref="A16:A18"/>
    <mergeCell ref="A21:A23"/>
    <mergeCell ref="A25:A27"/>
    <mergeCell ref="A31:A33"/>
    <mergeCell ref="A35:A37"/>
    <mergeCell ref="A44:A46"/>
    <mergeCell ref="A48:A50"/>
    <mergeCell ref="A52:A54"/>
    <mergeCell ref="A56:A58"/>
    <mergeCell ref="A60:A62"/>
    <mergeCell ref="A64:A66"/>
    <mergeCell ref="A68:A70"/>
    <mergeCell ref="A72:A74"/>
    <mergeCell ref="A76:A78"/>
    <mergeCell ref="A80:A82"/>
    <mergeCell ref="A89:A91"/>
    <mergeCell ref="A93:A95"/>
    <mergeCell ref="A97:A99"/>
    <mergeCell ref="A101:A103"/>
    <mergeCell ref="A105:A107"/>
    <mergeCell ref="A109:A111"/>
    <mergeCell ref="A113:A115"/>
    <mergeCell ref="A119:A121"/>
    <mergeCell ref="A123:A125"/>
    <mergeCell ref="A127:A129"/>
    <mergeCell ref="A131:A133"/>
    <mergeCell ref="A137:A139"/>
    <mergeCell ref="A141:A143"/>
    <mergeCell ref="A145:A147"/>
    <mergeCell ref="A149:A151"/>
    <mergeCell ref="A153:A155"/>
    <mergeCell ref="A157:A159"/>
    <mergeCell ref="A161:A163"/>
    <mergeCell ref="A167:A169"/>
    <mergeCell ref="A175:A177"/>
    <mergeCell ref="A179:A181"/>
    <mergeCell ref="A183:A185"/>
    <mergeCell ref="A187:A189"/>
    <mergeCell ref="A191:A193"/>
    <mergeCell ref="B12:B14"/>
    <mergeCell ref="B16:B18"/>
    <mergeCell ref="B21:B23"/>
    <mergeCell ref="B25:B27"/>
    <mergeCell ref="B31:B33"/>
    <mergeCell ref="B35:B37"/>
    <mergeCell ref="B44:B46"/>
    <mergeCell ref="B48:B50"/>
    <mergeCell ref="B52:B54"/>
    <mergeCell ref="B56:B58"/>
    <mergeCell ref="B60:B62"/>
    <mergeCell ref="B64:B66"/>
    <mergeCell ref="B68:B70"/>
    <mergeCell ref="B72:B74"/>
    <mergeCell ref="B76:B78"/>
    <mergeCell ref="B80:B82"/>
    <mergeCell ref="B89:B91"/>
    <mergeCell ref="B93:B95"/>
    <mergeCell ref="B97:B99"/>
    <mergeCell ref="B101:B103"/>
    <mergeCell ref="B105:B107"/>
    <mergeCell ref="B109:B111"/>
    <mergeCell ref="B113:B115"/>
    <mergeCell ref="B119:B121"/>
    <mergeCell ref="B123:B125"/>
    <mergeCell ref="B127:B129"/>
    <mergeCell ref="B131:B133"/>
    <mergeCell ref="B137:B139"/>
    <mergeCell ref="B141:B143"/>
    <mergeCell ref="B145:B147"/>
    <mergeCell ref="B149:B151"/>
    <mergeCell ref="B153:B155"/>
    <mergeCell ref="B157:B159"/>
    <mergeCell ref="B161:B163"/>
    <mergeCell ref="B167:B169"/>
    <mergeCell ref="B175:B177"/>
    <mergeCell ref="B179:B181"/>
    <mergeCell ref="B183:B185"/>
    <mergeCell ref="B187:B189"/>
    <mergeCell ref="B191:B193"/>
    <mergeCell ref="C12:C14"/>
    <mergeCell ref="L1:L6"/>
    <mergeCell ref="L8:L10"/>
    <mergeCell ref="J1:K6"/>
    <mergeCell ref="J8:K10"/>
    <mergeCell ref="A85:B86"/>
  </mergeCells>
  <pageMargins left="0.708661417322835" right="0.708661417322835" top="0.27" bottom="0.18" header="0.24" footer="0.17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</vt:lpstr>
      <vt:lpstr>2</vt:lpstr>
      <vt:lpstr>3</vt:lpstr>
      <vt:lpstr>4</vt:lpstr>
      <vt:lpstr>5</vt:lpstr>
      <vt:lpstr>6</vt:lpstr>
      <vt:lpstr>Всего</vt:lpstr>
      <vt:lpstr>Лист1</vt:lpstr>
      <vt:lpstr>2022 год 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Надежда</cp:lastModifiedBy>
  <dcterms:created xsi:type="dcterms:W3CDTF">2006-09-28T05:33:00Z</dcterms:created>
  <dcterms:modified xsi:type="dcterms:W3CDTF">2024-03-04T17:04:17Z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B338BAB18A8C478A8E2B31E079784147_12</vt:lpwstr>
  </property>
  <property fmtid="{D5CDD505-2E9C-101B-9397-08002B2CF9AE}" pid="3" name="KSOProductBuildVer">
    <vt:lpwstr>1049-12.2.0.13489</vt:lpwstr>
  </property>
</Properties>
</file>